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3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81" i="26" l="1"/>
  <c r="M75" i="26"/>
  <c r="K75" i="26"/>
  <c r="M79" i="26"/>
  <c r="M84" i="26"/>
  <c r="M83" i="26"/>
  <c r="M82" i="26"/>
  <c r="M81" i="26"/>
  <c r="M80" i="26"/>
  <c r="K84" i="26"/>
  <c r="K83" i="26"/>
  <c r="K82" i="26"/>
  <c r="K81" i="26"/>
  <c r="K80" i="26"/>
  <c r="K79" i="26"/>
  <c r="G84" i="26"/>
  <c r="G83" i="26"/>
  <c r="G82" i="26"/>
  <c r="G81" i="26"/>
  <c r="G80" i="26"/>
  <c r="G79" i="26"/>
  <c r="E84" i="26"/>
  <c r="E83" i="26"/>
  <c r="E82" i="26"/>
  <c r="E81" i="26"/>
  <c r="E80" i="26"/>
  <c r="E79" i="26"/>
  <c r="G75" i="26"/>
  <c r="E75" i="26"/>
  <c r="L64" i="26"/>
  <c r="J64" i="26"/>
  <c r="E67" i="26"/>
  <c r="D67" i="26"/>
  <c r="E59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D59" i="26"/>
  <c r="K40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J40" i="26"/>
  <c r="E41" i="26" l="1"/>
  <c r="F45" i="26"/>
  <c r="D45" i="26"/>
  <c r="J31" i="26"/>
  <c r="J30" i="26"/>
  <c r="J29" i="26"/>
  <c r="J28" i="26"/>
  <c r="J27" i="26"/>
  <c r="J26" i="26"/>
  <c r="J25" i="26"/>
  <c r="J24" i="26"/>
  <c r="J23" i="26"/>
  <c r="I31" i="26"/>
  <c r="I30" i="26"/>
  <c r="I29" i="26"/>
  <c r="I28" i="26"/>
  <c r="I27" i="26"/>
  <c r="I26" i="26"/>
  <c r="I25" i="26"/>
  <c r="I24" i="26"/>
  <c r="I23" i="26"/>
  <c r="G31" i="26"/>
  <c r="G30" i="26"/>
  <c r="G29" i="26"/>
  <c r="G28" i="26"/>
  <c r="G27" i="26"/>
  <c r="G26" i="26"/>
  <c r="G25" i="26"/>
  <c r="G24" i="26"/>
  <c r="G23" i="26"/>
  <c r="F31" i="26"/>
  <c r="F30" i="26"/>
  <c r="F29" i="26"/>
  <c r="F28" i="26"/>
  <c r="F27" i="26"/>
  <c r="F26" i="26"/>
  <c r="F25" i="26"/>
  <c r="F24" i="26"/>
  <c r="F23" i="26"/>
  <c r="L17" i="26"/>
  <c r="J17" i="26"/>
  <c r="H17" i="26"/>
  <c r="F44" i="26" l="1"/>
  <c r="F43" i="26"/>
  <c r="F42" i="26"/>
  <c r="F41" i="26"/>
  <c r="F40" i="26"/>
  <c r="D44" i="26"/>
  <c r="D43" i="26"/>
  <c r="D42" i="26"/>
  <c r="D41" i="26"/>
  <c r="D40" i="26"/>
  <c r="O79" i="26" l="1"/>
  <c r="O83" i="26"/>
  <c r="F19" i="34"/>
  <c r="F19" i="32"/>
  <c r="B4" i="34" l="1"/>
  <c r="B4" i="33"/>
  <c r="B4" i="32"/>
  <c r="B4" i="35"/>
  <c r="L63" i="26" l="1"/>
  <c r="L62" i="26"/>
  <c r="L61" i="26"/>
  <c r="L60" i="26"/>
  <c r="L59" i="26"/>
  <c r="J63" i="26"/>
  <c r="N63" i="26" s="1"/>
  <c r="J62" i="26"/>
  <c r="J61" i="26"/>
  <c r="J60" i="26"/>
  <c r="J59" i="26"/>
  <c r="B4" i="26"/>
  <c r="Q22" i="35"/>
  <c r="P22" i="35"/>
  <c r="Q22" i="34"/>
  <c r="P22" i="34"/>
  <c r="Q22" i="33"/>
  <c r="P22" i="33"/>
  <c r="Q22" i="32"/>
  <c r="P22" i="32"/>
  <c r="Q22" i="27"/>
  <c r="P22" i="27"/>
  <c r="N60" i="26" l="1"/>
  <c r="N64" i="26" s="1"/>
  <c r="F63" i="26"/>
  <c r="F59" i="26"/>
  <c r="L44" i="26"/>
  <c r="L48" i="26"/>
  <c r="O80" i="26"/>
  <c r="O84" i="26"/>
  <c r="F60" i="26"/>
  <c r="F62" i="26"/>
  <c r="F64" i="26"/>
  <c r="F66" i="26"/>
  <c r="O82" i="26"/>
  <c r="O75" i="26"/>
  <c r="N61" i="26"/>
  <c r="L43" i="26"/>
  <c r="L41" i="26"/>
  <c r="K85" i="26"/>
  <c r="L84" i="26" s="1"/>
  <c r="F67" i="26"/>
  <c r="L45" i="26"/>
  <c r="L47" i="26"/>
  <c r="J49" i="26"/>
  <c r="L40" i="26"/>
  <c r="N62" i="26"/>
  <c r="F61" i="26"/>
  <c r="F65" i="26"/>
  <c r="L42" i="26"/>
  <c r="L46" i="26"/>
  <c r="K49" i="26"/>
  <c r="G85" i="26"/>
  <c r="H82" i="26" s="1"/>
  <c r="M85" i="26"/>
  <c r="N84" i="26" s="1"/>
  <c r="N59" i="26"/>
  <c r="E85" i="26"/>
  <c r="F84" i="26" s="1"/>
  <c r="N48" i="26"/>
  <c r="M47" i="26"/>
  <c r="N44" i="26"/>
  <c r="M43" i="26"/>
  <c r="G63" i="26" l="1"/>
  <c r="G64" i="26"/>
  <c r="G60" i="26"/>
  <c r="G61" i="26"/>
  <c r="G65" i="26"/>
  <c r="L49" i="26"/>
  <c r="L82" i="26"/>
  <c r="F83" i="26"/>
  <c r="N81" i="26"/>
  <c r="L81" i="26"/>
  <c r="F81" i="26"/>
  <c r="H29" i="26"/>
  <c r="N80" i="26"/>
  <c r="L80" i="26"/>
  <c r="K74" i="26"/>
  <c r="K76" i="26" s="1"/>
  <c r="L75" i="26" s="1"/>
  <c r="L83" i="26"/>
  <c r="L79" i="26"/>
  <c r="M74" i="26"/>
  <c r="H84" i="26"/>
  <c r="G66" i="26"/>
  <c r="H24" i="26"/>
  <c r="L26" i="26"/>
  <c r="H28" i="26"/>
  <c r="L30" i="26"/>
  <c r="M27" i="26"/>
  <c r="H80" i="26"/>
  <c r="G62" i="26"/>
  <c r="H25" i="26"/>
  <c r="M31" i="26"/>
  <c r="H23" i="26"/>
  <c r="G32" i="26"/>
  <c r="K26" i="26"/>
  <c r="O43" i="26" s="1"/>
  <c r="N43" i="26"/>
  <c r="K30" i="26"/>
  <c r="O47" i="26" s="1"/>
  <c r="N47" i="26"/>
  <c r="H26" i="26"/>
  <c r="H30" i="26"/>
  <c r="L25" i="26"/>
  <c r="M42" i="26"/>
  <c r="L29" i="26"/>
  <c r="M46" i="26"/>
  <c r="G74" i="26"/>
  <c r="G76" i="26" s="1"/>
  <c r="H75" i="26" s="1"/>
  <c r="M23" i="26"/>
  <c r="N40" i="26"/>
  <c r="J32" i="26"/>
  <c r="M25" i="26"/>
  <c r="N42" i="26"/>
  <c r="M29" i="26"/>
  <c r="N46" i="26"/>
  <c r="K27" i="26"/>
  <c r="N83" i="26"/>
  <c r="N79" i="26"/>
  <c r="F82" i="26"/>
  <c r="F79" i="26"/>
  <c r="H83" i="26"/>
  <c r="H81" i="26"/>
  <c r="M24" i="26"/>
  <c r="N41" i="26"/>
  <c r="M28" i="26"/>
  <c r="N45" i="26"/>
  <c r="L23" i="26"/>
  <c r="I32" i="26"/>
  <c r="M40" i="26"/>
  <c r="L27" i="26"/>
  <c r="M44" i="26"/>
  <c r="L31" i="26"/>
  <c r="M48" i="26"/>
  <c r="K23" i="26"/>
  <c r="F32" i="26"/>
  <c r="H27" i="26"/>
  <c r="H31" i="26"/>
  <c r="L24" i="26"/>
  <c r="M41" i="26"/>
  <c r="L28" i="26"/>
  <c r="M45" i="26"/>
  <c r="K31" i="26"/>
  <c r="O48" i="26" s="1"/>
  <c r="N82" i="26"/>
  <c r="F80" i="26"/>
  <c r="E74" i="26"/>
  <c r="E76" i="26" s="1"/>
  <c r="F75" i="26" s="1"/>
  <c r="H79" i="26"/>
  <c r="K28" i="26"/>
  <c r="M26" i="26"/>
  <c r="M30" i="26"/>
  <c r="K25" i="26"/>
  <c r="K29" i="26"/>
  <c r="K24" i="26"/>
  <c r="I16" i="26"/>
  <c r="I15" i="26"/>
  <c r="I14" i="26"/>
  <c r="I13" i="26"/>
  <c r="G16" i="26"/>
  <c r="G15" i="26"/>
  <c r="G14" i="26"/>
  <c r="G13" i="26"/>
  <c r="I12" i="26"/>
  <c r="G12" i="26"/>
  <c r="L85" i="26" l="1"/>
  <c r="H74" i="26"/>
  <c r="H76" i="26" s="1"/>
  <c r="K32" i="26"/>
  <c r="N26" i="26"/>
  <c r="M76" i="26"/>
  <c r="O74" i="26"/>
  <c r="N30" i="26"/>
  <c r="L74" i="26"/>
  <c r="L76" i="26" s="1"/>
  <c r="F74" i="26"/>
  <c r="F76" i="26" s="1"/>
  <c r="N85" i="26"/>
  <c r="F85" i="26"/>
  <c r="H85" i="26"/>
  <c r="N23" i="26"/>
  <c r="O40" i="26"/>
  <c r="N27" i="26"/>
  <c r="O44" i="26"/>
  <c r="N24" i="26"/>
  <c r="O41" i="26"/>
  <c r="N31" i="26"/>
  <c r="M32" i="26"/>
  <c r="N49" i="26"/>
  <c r="N25" i="26"/>
  <c r="O42" i="26"/>
  <c r="N29" i="26"/>
  <c r="O46" i="26"/>
  <c r="N28" i="26"/>
  <c r="O45" i="26"/>
  <c r="L32" i="26"/>
  <c r="M49" i="26"/>
  <c r="H32" i="26"/>
  <c r="K15" i="26"/>
  <c r="I17" i="26"/>
  <c r="K16" i="26"/>
  <c r="K12" i="26"/>
  <c r="G17" i="26"/>
  <c r="K14" i="26"/>
  <c r="K13" i="26"/>
  <c r="N75" i="26" l="1"/>
  <c r="O76" i="26"/>
  <c r="P74" i="26"/>
  <c r="P75" i="26" s="1"/>
  <c r="N74" i="26"/>
  <c r="O49" i="26"/>
  <c r="N32" i="26"/>
  <c r="K17" i="26"/>
  <c r="N76" i="26" l="1"/>
  <c r="M57" i="35"/>
  <c r="N56" i="35" s="1"/>
  <c r="K57" i="35"/>
  <c r="K46" i="35" s="1"/>
  <c r="G57" i="35"/>
  <c r="H56" i="35" s="1"/>
  <c r="E57" i="35"/>
  <c r="E46" i="35" s="1"/>
  <c r="M57" i="34"/>
  <c r="N56" i="34" s="1"/>
  <c r="K57" i="34"/>
  <c r="L55" i="34" s="1"/>
  <c r="G57" i="34"/>
  <c r="H56" i="34" s="1"/>
  <c r="E57" i="34"/>
  <c r="E46" i="34" s="1"/>
  <c r="M57" i="33"/>
  <c r="N56" i="33" s="1"/>
  <c r="K57" i="33"/>
  <c r="L56" i="33" s="1"/>
  <c r="G57" i="33"/>
  <c r="H56" i="33" s="1"/>
  <c r="E57" i="33"/>
  <c r="E46" i="33" s="1"/>
  <c r="M57" i="32"/>
  <c r="N56" i="32" s="1"/>
  <c r="K57" i="32"/>
  <c r="K46" i="32" s="1"/>
  <c r="G57" i="32"/>
  <c r="H56" i="32" s="1"/>
  <c r="E57" i="32"/>
  <c r="E46" i="32" s="1"/>
  <c r="E57" i="27"/>
  <c r="G57" i="27"/>
  <c r="K57" i="27"/>
  <c r="L53" i="27" s="1"/>
  <c r="M57" i="27"/>
  <c r="N55" i="27" s="1"/>
  <c r="F51" i="27"/>
  <c r="B4" i="27"/>
  <c r="J40" i="35"/>
  <c r="J39" i="35"/>
  <c r="J38" i="35"/>
  <c r="J37" i="35"/>
  <c r="J36" i="35"/>
  <c r="J35" i="35"/>
  <c r="J34" i="35"/>
  <c r="J33" i="35"/>
  <c r="J32" i="35"/>
  <c r="J40" i="34"/>
  <c r="J39" i="34"/>
  <c r="J38" i="34"/>
  <c r="J37" i="34"/>
  <c r="J36" i="34"/>
  <c r="J35" i="34"/>
  <c r="J34" i="34"/>
  <c r="J33" i="34"/>
  <c r="J32" i="34"/>
  <c r="J40" i="33"/>
  <c r="J39" i="33"/>
  <c r="J38" i="33"/>
  <c r="J37" i="33"/>
  <c r="J36" i="33"/>
  <c r="J35" i="33"/>
  <c r="J34" i="33"/>
  <c r="J33" i="33"/>
  <c r="J32" i="33"/>
  <c r="J40" i="32"/>
  <c r="J39" i="32"/>
  <c r="J38" i="32"/>
  <c r="J37" i="32"/>
  <c r="J36" i="32"/>
  <c r="J35" i="32"/>
  <c r="J34" i="32"/>
  <c r="J33" i="32"/>
  <c r="J32" i="32"/>
  <c r="J33" i="27"/>
  <c r="J34" i="27"/>
  <c r="J35" i="27"/>
  <c r="J36" i="27"/>
  <c r="J37" i="27"/>
  <c r="J38" i="27"/>
  <c r="J39" i="27"/>
  <c r="J40" i="27"/>
  <c r="J32" i="27"/>
  <c r="N21" i="35"/>
  <c r="M21" i="35"/>
  <c r="K21" i="35"/>
  <c r="J16" i="26" s="1"/>
  <c r="G44" i="26" s="1"/>
  <c r="J21" i="35"/>
  <c r="H16" i="26" s="1"/>
  <c r="E44" i="26" s="1"/>
  <c r="I21" i="35"/>
  <c r="O21" i="35" s="1"/>
  <c r="F21" i="35"/>
  <c r="N20" i="35"/>
  <c r="M20" i="35"/>
  <c r="K20" i="35"/>
  <c r="J20" i="35"/>
  <c r="I20" i="35"/>
  <c r="O20" i="35" s="1"/>
  <c r="F20" i="35"/>
  <c r="N19" i="35"/>
  <c r="M19" i="35"/>
  <c r="K19" i="35"/>
  <c r="J19" i="35"/>
  <c r="I19" i="35"/>
  <c r="O19" i="35" s="1"/>
  <c r="F19" i="35"/>
  <c r="N18" i="35"/>
  <c r="M18" i="35"/>
  <c r="K18" i="35"/>
  <c r="J18" i="35"/>
  <c r="I18" i="35"/>
  <c r="O18" i="35" s="1"/>
  <c r="F18" i="35"/>
  <c r="N17" i="35"/>
  <c r="M17" i="35"/>
  <c r="K17" i="35"/>
  <c r="J17" i="35"/>
  <c r="I17" i="35"/>
  <c r="O17" i="35" s="1"/>
  <c r="F17" i="35"/>
  <c r="N16" i="35"/>
  <c r="M16" i="35"/>
  <c r="K16" i="35"/>
  <c r="J16" i="35"/>
  <c r="I16" i="35"/>
  <c r="O16" i="35" s="1"/>
  <c r="F16" i="35"/>
  <c r="N15" i="35"/>
  <c r="M15" i="35"/>
  <c r="K15" i="35"/>
  <c r="J15" i="35"/>
  <c r="I15" i="35"/>
  <c r="O15" i="35" s="1"/>
  <c r="F15" i="35"/>
  <c r="L15" i="35" s="1"/>
  <c r="N14" i="35"/>
  <c r="M14" i="35"/>
  <c r="K14" i="35"/>
  <c r="J14" i="35"/>
  <c r="I14" i="35"/>
  <c r="O14" i="35" s="1"/>
  <c r="F14" i="35"/>
  <c r="N13" i="35"/>
  <c r="M13" i="35"/>
  <c r="K13" i="35"/>
  <c r="J13" i="35"/>
  <c r="I13" i="35"/>
  <c r="O13" i="35" s="1"/>
  <c r="F13" i="35"/>
  <c r="B3" i="35"/>
  <c r="B3" i="27"/>
  <c r="B3" i="32"/>
  <c r="B3" i="33"/>
  <c r="B3" i="34"/>
  <c r="N21" i="34"/>
  <c r="M21" i="34"/>
  <c r="N20" i="34"/>
  <c r="M20" i="34"/>
  <c r="N19" i="34"/>
  <c r="M19" i="34"/>
  <c r="N18" i="34"/>
  <c r="M18" i="34"/>
  <c r="N17" i="34"/>
  <c r="M17" i="34"/>
  <c r="N16" i="34"/>
  <c r="M16" i="34"/>
  <c r="N15" i="34"/>
  <c r="M15" i="34"/>
  <c r="N14" i="34"/>
  <c r="M14" i="34"/>
  <c r="N13" i="34"/>
  <c r="M13" i="34"/>
  <c r="N21" i="33"/>
  <c r="M21" i="33"/>
  <c r="N20" i="33"/>
  <c r="M20" i="33"/>
  <c r="N19" i="33"/>
  <c r="M19" i="33"/>
  <c r="N18" i="33"/>
  <c r="M18" i="33"/>
  <c r="N17" i="33"/>
  <c r="M17" i="33"/>
  <c r="N16" i="33"/>
  <c r="M16" i="33"/>
  <c r="N15" i="33"/>
  <c r="M15" i="33"/>
  <c r="N14" i="33"/>
  <c r="M14" i="33"/>
  <c r="N13" i="33"/>
  <c r="M13" i="33"/>
  <c r="N21" i="32"/>
  <c r="M21" i="32"/>
  <c r="N20" i="32"/>
  <c r="M20" i="32"/>
  <c r="N19" i="32"/>
  <c r="M19" i="32"/>
  <c r="N18" i="32"/>
  <c r="M18" i="32"/>
  <c r="N17" i="32"/>
  <c r="M17" i="32"/>
  <c r="N16" i="32"/>
  <c r="M16" i="32"/>
  <c r="N15" i="32"/>
  <c r="M15" i="32"/>
  <c r="N14" i="32"/>
  <c r="M14" i="32"/>
  <c r="N13" i="32"/>
  <c r="M13" i="32"/>
  <c r="N13" i="27"/>
  <c r="N21" i="27"/>
  <c r="M21" i="27"/>
  <c r="N20" i="27"/>
  <c r="M20" i="27"/>
  <c r="N19" i="27"/>
  <c r="M19" i="27"/>
  <c r="N18" i="27"/>
  <c r="M18" i="27"/>
  <c r="N17" i="27"/>
  <c r="M17" i="27"/>
  <c r="N16" i="27"/>
  <c r="M16" i="27"/>
  <c r="N15" i="27"/>
  <c r="M15" i="27"/>
  <c r="N14" i="27"/>
  <c r="M14" i="27"/>
  <c r="M13" i="27"/>
  <c r="K21" i="34"/>
  <c r="J15" i="26" s="1"/>
  <c r="G43" i="26" s="1"/>
  <c r="J21" i="34"/>
  <c r="H15" i="26" s="1"/>
  <c r="E43" i="26" s="1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21" i="33"/>
  <c r="J14" i="26" s="1"/>
  <c r="G42" i="26" s="1"/>
  <c r="J21" i="33"/>
  <c r="H14" i="26" s="1"/>
  <c r="E42" i="26" s="1"/>
  <c r="K20" i="33"/>
  <c r="J20" i="33"/>
  <c r="K19" i="33"/>
  <c r="J19" i="33"/>
  <c r="K18" i="33"/>
  <c r="J18" i="33"/>
  <c r="K17" i="33"/>
  <c r="J17" i="33"/>
  <c r="K16" i="33"/>
  <c r="J16" i="33"/>
  <c r="K15" i="33"/>
  <c r="J15" i="33"/>
  <c r="K14" i="33"/>
  <c r="J14" i="33"/>
  <c r="K13" i="33"/>
  <c r="J13" i="33"/>
  <c r="K21" i="32"/>
  <c r="J13" i="26" s="1"/>
  <c r="G41" i="26" s="1"/>
  <c r="J21" i="32"/>
  <c r="H13" i="26" s="1"/>
  <c r="K20" i="32"/>
  <c r="J20" i="32"/>
  <c r="K19" i="32"/>
  <c r="J19" i="32"/>
  <c r="K18" i="32"/>
  <c r="J18" i="32"/>
  <c r="K17" i="32"/>
  <c r="J17" i="32"/>
  <c r="K16" i="32"/>
  <c r="J16" i="32"/>
  <c r="K15" i="32"/>
  <c r="J15" i="32"/>
  <c r="K14" i="32"/>
  <c r="J14" i="32"/>
  <c r="K13" i="32"/>
  <c r="J13" i="32"/>
  <c r="K20" i="27"/>
  <c r="J20" i="27"/>
  <c r="K19" i="27"/>
  <c r="K18" i="27"/>
  <c r="K17" i="27"/>
  <c r="K16" i="27"/>
  <c r="K15" i="27"/>
  <c r="K14" i="27"/>
  <c r="K13" i="27"/>
  <c r="J19" i="27"/>
  <c r="J18" i="27"/>
  <c r="J17" i="27"/>
  <c r="J16" i="27"/>
  <c r="J15" i="27"/>
  <c r="J14" i="27"/>
  <c r="J13" i="27"/>
  <c r="L55" i="35" l="1"/>
  <c r="F52" i="35"/>
  <c r="L52" i="32"/>
  <c r="H55" i="27"/>
  <c r="G46" i="27"/>
  <c r="G48" i="27" s="1"/>
  <c r="H47" i="27" s="1"/>
  <c r="F53" i="27"/>
  <c r="E46" i="27"/>
  <c r="E48" i="27" s="1"/>
  <c r="F47" i="27" s="1"/>
  <c r="K33" i="34"/>
  <c r="K37" i="34"/>
  <c r="L56" i="35"/>
  <c r="L52" i="35"/>
  <c r="F54" i="35"/>
  <c r="L53" i="33"/>
  <c r="L16" i="35"/>
  <c r="L53" i="35"/>
  <c r="L51" i="35"/>
  <c r="L54" i="35"/>
  <c r="F51" i="35"/>
  <c r="F53" i="35"/>
  <c r="F55" i="35"/>
  <c r="M46" i="34"/>
  <c r="M48" i="34" s="1"/>
  <c r="N47" i="34" s="1"/>
  <c r="G46" i="34"/>
  <c r="G48" i="34" s="1"/>
  <c r="H47" i="34" s="1"/>
  <c r="F51" i="34"/>
  <c r="F53" i="34"/>
  <c r="F55" i="34"/>
  <c r="L55" i="33"/>
  <c r="L51" i="33"/>
  <c r="F55" i="33"/>
  <c r="F53" i="33"/>
  <c r="F54" i="33"/>
  <c r="F52" i="33"/>
  <c r="F51" i="33"/>
  <c r="F56" i="33"/>
  <c r="M46" i="32"/>
  <c r="F53" i="32"/>
  <c r="F51" i="32"/>
  <c r="F55" i="32"/>
  <c r="L53" i="32"/>
  <c r="L56" i="32"/>
  <c r="L55" i="32"/>
  <c r="L51" i="32"/>
  <c r="L54" i="32"/>
  <c r="F52" i="32"/>
  <c r="F54" i="32"/>
  <c r="F56" i="32"/>
  <c r="K48" i="35"/>
  <c r="L47" i="35" s="1"/>
  <c r="E48" i="35"/>
  <c r="F47" i="35" s="1"/>
  <c r="G46" i="35"/>
  <c r="F56" i="35"/>
  <c r="M46" i="35"/>
  <c r="M48" i="35" s="1"/>
  <c r="N47" i="35" s="1"/>
  <c r="E48" i="34"/>
  <c r="F47" i="34" s="1"/>
  <c r="F52" i="34"/>
  <c r="F54" i="34"/>
  <c r="F56" i="34"/>
  <c r="L52" i="34"/>
  <c r="L54" i="34"/>
  <c r="L56" i="34"/>
  <c r="K46" i="34"/>
  <c r="L51" i="34"/>
  <c r="L53" i="34"/>
  <c r="E48" i="33"/>
  <c r="F47" i="33" s="1"/>
  <c r="G46" i="33"/>
  <c r="G48" i="33" s="1"/>
  <c r="K46" i="33"/>
  <c r="L52" i="33"/>
  <c r="L54" i="33"/>
  <c r="M46" i="33"/>
  <c r="M48" i="33" s="1"/>
  <c r="N47" i="33" s="1"/>
  <c r="K48" i="32"/>
  <c r="L47" i="32" s="1"/>
  <c r="E48" i="32"/>
  <c r="F47" i="32" s="1"/>
  <c r="G46" i="32"/>
  <c r="G48" i="32" s="1"/>
  <c r="H47" i="32" s="1"/>
  <c r="M46" i="27"/>
  <c r="M48" i="27" s="1"/>
  <c r="N47" i="27" s="1"/>
  <c r="N52" i="27"/>
  <c r="K46" i="27"/>
  <c r="K48" i="27" s="1"/>
  <c r="L47" i="27" s="1"/>
  <c r="L52" i="27"/>
  <c r="H56" i="27"/>
  <c r="H53" i="27"/>
  <c r="H54" i="27"/>
  <c r="F54" i="27"/>
  <c r="F56" i="27"/>
  <c r="F52" i="27"/>
  <c r="F55" i="27"/>
  <c r="G48" i="35"/>
  <c r="H47" i="35" s="1"/>
  <c r="M48" i="32"/>
  <c r="N47" i="32" s="1"/>
  <c r="H51" i="35"/>
  <c r="H52" i="35"/>
  <c r="H53" i="35"/>
  <c r="H54" i="35"/>
  <c r="H55" i="35"/>
  <c r="N51" i="35"/>
  <c r="N52" i="35"/>
  <c r="N53" i="35"/>
  <c r="N54" i="35"/>
  <c r="N55" i="35"/>
  <c r="H51" i="34"/>
  <c r="H52" i="34"/>
  <c r="H53" i="34"/>
  <c r="H54" i="34"/>
  <c r="H55" i="34"/>
  <c r="N51" i="34"/>
  <c r="N52" i="34"/>
  <c r="N53" i="34"/>
  <c r="N54" i="34"/>
  <c r="N55" i="34"/>
  <c r="H51" i="33"/>
  <c r="H57" i="33" s="1"/>
  <c r="H52" i="33"/>
  <c r="H53" i="33"/>
  <c r="H54" i="33"/>
  <c r="H55" i="33"/>
  <c r="N51" i="33"/>
  <c r="N57" i="33" s="1"/>
  <c r="N52" i="33"/>
  <c r="N53" i="33"/>
  <c r="N54" i="33"/>
  <c r="N55" i="33"/>
  <c r="H51" i="32"/>
  <c r="H52" i="32"/>
  <c r="H53" i="32"/>
  <c r="H54" i="32"/>
  <c r="H55" i="32"/>
  <c r="N51" i="32"/>
  <c r="N52" i="32"/>
  <c r="N53" i="32"/>
  <c r="N54" i="32"/>
  <c r="N55" i="32"/>
  <c r="K35" i="35"/>
  <c r="K37" i="35"/>
  <c r="K33" i="35"/>
  <c r="K35" i="34"/>
  <c r="K39" i="34"/>
  <c r="K36" i="33"/>
  <c r="K33" i="33"/>
  <c r="K37" i="33"/>
  <c r="K33" i="32"/>
  <c r="K37" i="32"/>
  <c r="N53" i="27"/>
  <c r="N54" i="27"/>
  <c r="N56" i="27"/>
  <c r="L55" i="27"/>
  <c r="L54" i="27"/>
  <c r="L51" i="27"/>
  <c r="L56" i="27"/>
  <c r="H52" i="27"/>
  <c r="H51" i="27"/>
  <c r="N51" i="27"/>
  <c r="K37" i="27"/>
  <c r="K36" i="27"/>
  <c r="K33" i="27"/>
  <c r="K39" i="27"/>
  <c r="K35" i="27"/>
  <c r="K39" i="35"/>
  <c r="K40" i="34"/>
  <c r="K35" i="33"/>
  <c r="K39" i="33"/>
  <c r="K35" i="32"/>
  <c r="K39" i="32"/>
  <c r="K38" i="27"/>
  <c r="K34" i="27"/>
  <c r="K40" i="35"/>
  <c r="K40" i="33"/>
  <c r="K40" i="32"/>
  <c r="K40" i="27"/>
  <c r="K36" i="35"/>
  <c r="K34" i="35"/>
  <c r="K38" i="35"/>
  <c r="K36" i="34"/>
  <c r="K34" i="34"/>
  <c r="K38" i="34"/>
  <c r="K34" i="33"/>
  <c r="K38" i="33"/>
  <c r="K36" i="32"/>
  <c r="K34" i="32"/>
  <c r="K38" i="32"/>
  <c r="L20" i="35"/>
  <c r="L19" i="35"/>
  <c r="L14" i="35"/>
  <c r="L18" i="35"/>
  <c r="L13" i="35"/>
  <c r="L17" i="35"/>
  <c r="L21" i="35"/>
  <c r="L16" i="26" s="1"/>
  <c r="I21" i="34"/>
  <c r="O21" i="34" s="1"/>
  <c r="F21" i="34"/>
  <c r="I20" i="34"/>
  <c r="O20" i="34" s="1"/>
  <c r="F20" i="34"/>
  <c r="I19" i="34"/>
  <c r="O19" i="34" s="1"/>
  <c r="I18" i="34"/>
  <c r="O18" i="34" s="1"/>
  <c r="F18" i="34"/>
  <c r="I17" i="34"/>
  <c r="O17" i="34" s="1"/>
  <c r="F17" i="34"/>
  <c r="I16" i="34"/>
  <c r="O16" i="34" s="1"/>
  <c r="F16" i="34"/>
  <c r="I15" i="34"/>
  <c r="O15" i="34" s="1"/>
  <c r="F15" i="34"/>
  <c r="I14" i="34"/>
  <c r="O14" i="34" s="1"/>
  <c r="F14" i="34"/>
  <c r="I13" i="34"/>
  <c r="O13" i="34" s="1"/>
  <c r="F13" i="34"/>
  <c r="I21" i="33"/>
  <c r="O21" i="33" s="1"/>
  <c r="F21" i="33"/>
  <c r="I20" i="33"/>
  <c r="O20" i="33" s="1"/>
  <c r="F20" i="33"/>
  <c r="I19" i="33"/>
  <c r="O19" i="33" s="1"/>
  <c r="F19" i="33"/>
  <c r="I18" i="33"/>
  <c r="O18" i="33" s="1"/>
  <c r="F18" i="33"/>
  <c r="I17" i="33"/>
  <c r="O17" i="33" s="1"/>
  <c r="F17" i="33"/>
  <c r="I16" i="33"/>
  <c r="O16" i="33" s="1"/>
  <c r="F16" i="33"/>
  <c r="I15" i="33"/>
  <c r="O15" i="33" s="1"/>
  <c r="F15" i="33"/>
  <c r="I14" i="33"/>
  <c r="O14" i="33" s="1"/>
  <c r="F14" i="33"/>
  <c r="I13" i="33"/>
  <c r="O13" i="33" s="1"/>
  <c r="F13" i="33"/>
  <c r="I21" i="32"/>
  <c r="O21" i="32" s="1"/>
  <c r="F21" i="32"/>
  <c r="I20" i="32"/>
  <c r="O20" i="32" s="1"/>
  <c r="F20" i="32"/>
  <c r="I19" i="32"/>
  <c r="O19" i="32" s="1"/>
  <c r="I18" i="32"/>
  <c r="F18" i="32"/>
  <c r="I17" i="32"/>
  <c r="O17" i="32" s="1"/>
  <c r="F17" i="32"/>
  <c r="I16" i="32"/>
  <c r="F16" i="32"/>
  <c r="I15" i="32"/>
  <c r="O15" i="32" s="1"/>
  <c r="F15" i="32"/>
  <c r="I14" i="32"/>
  <c r="F14" i="32"/>
  <c r="I13" i="32"/>
  <c r="O13" i="32" s="1"/>
  <c r="F13" i="32"/>
  <c r="K21" i="27"/>
  <c r="J12" i="26" s="1"/>
  <c r="G40" i="26" s="1"/>
  <c r="J21" i="27"/>
  <c r="H12" i="26" s="1"/>
  <c r="E40" i="26" s="1"/>
  <c r="I21" i="27"/>
  <c r="O21" i="27" s="1"/>
  <c r="I20" i="27"/>
  <c r="O20" i="27" s="1"/>
  <c r="I19" i="27"/>
  <c r="O19" i="27" s="1"/>
  <c r="I18" i="27"/>
  <c r="O18" i="27" s="1"/>
  <c r="I17" i="27"/>
  <c r="O17" i="27" s="1"/>
  <c r="I16" i="27"/>
  <c r="O16" i="27" s="1"/>
  <c r="I15" i="27"/>
  <c r="O15" i="27" s="1"/>
  <c r="I14" i="27"/>
  <c r="O14" i="27" s="1"/>
  <c r="I13" i="27"/>
  <c r="O13" i="27" s="1"/>
  <c r="F14" i="27"/>
  <c r="F15" i="27"/>
  <c r="F16" i="27"/>
  <c r="F17" i="27"/>
  <c r="L17" i="27" s="1"/>
  <c r="F18" i="27"/>
  <c r="F19" i="27"/>
  <c r="L19" i="27" s="1"/>
  <c r="F20" i="27"/>
  <c r="F21" i="27"/>
  <c r="F13" i="27"/>
  <c r="E45" i="26" l="1"/>
  <c r="G45" i="26"/>
  <c r="H57" i="35"/>
  <c r="N57" i="32"/>
  <c r="L57" i="32"/>
  <c r="L57" i="35"/>
  <c r="L15" i="27"/>
  <c r="N57" i="35"/>
  <c r="F57" i="35"/>
  <c r="N57" i="34"/>
  <c r="H57" i="34"/>
  <c r="L57" i="34"/>
  <c r="F57" i="34"/>
  <c r="L57" i="33"/>
  <c r="N46" i="33"/>
  <c r="N48" i="33" s="1"/>
  <c r="F46" i="33"/>
  <c r="F48" i="33" s="1"/>
  <c r="F57" i="33"/>
  <c r="F57" i="32"/>
  <c r="H57" i="27"/>
  <c r="F57" i="27"/>
  <c r="H57" i="32"/>
  <c r="F46" i="35"/>
  <c r="F48" i="35" s="1"/>
  <c r="L46" i="35"/>
  <c r="L48" i="35" s="1"/>
  <c r="K48" i="34"/>
  <c r="L47" i="34" s="1"/>
  <c r="F46" i="34"/>
  <c r="F48" i="34" s="1"/>
  <c r="H47" i="33"/>
  <c r="H46" i="33"/>
  <c r="K48" i="33"/>
  <c r="L47" i="33" s="1"/>
  <c r="F46" i="32"/>
  <c r="F48" i="32" s="1"/>
  <c r="L46" i="32"/>
  <c r="L48" i="32" s="1"/>
  <c r="N57" i="27"/>
  <c r="N46" i="27"/>
  <c r="N48" i="27" s="1"/>
  <c r="L57" i="27"/>
  <c r="L46" i="27"/>
  <c r="L48" i="27" s="1"/>
  <c r="H46" i="27"/>
  <c r="H48" i="27" s="1"/>
  <c r="F46" i="27"/>
  <c r="F48" i="27" s="1"/>
  <c r="N46" i="35"/>
  <c r="N48" i="35" s="1"/>
  <c r="H46" i="35"/>
  <c r="H48" i="35" s="1"/>
  <c r="N46" i="34"/>
  <c r="N48" i="34" s="1"/>
  <c r="H46" i="34"/>
  <c r="H48" i="34" s="1"/>
  <c r="N46" i="32"/>
  <c r="N48" i="32" s="1"/>
  <c r="H46" i="32"/>
  <c r="H48" i="32" s="1"/>
  <c r="L16" i="27"/>
  <c r="L13" i="27"/>
  <c r="L18" i="27"/>
  <c r="L14" i="27"/>
  <c r="L14" i="32"/>
  <c r="O14" i="32"/>
  <c r="L16" i="32"/>
  <c r="O16" i="32"/>
  <c r="L18" i="32"/>
  <c r="O18" i="32"/>
  <c r="L20" i="32"/>
  <c r="L20" i="27"/>
  <c r="L13" i="34"/>
  <c r="L15" i="34"/>
  <c r="L17" i="34"/>
  <c r="L19" i="34"/>
  <c r="L21" i="34"/>
  <c r="L15" i="26" s="1"/>
  <c r="L14" i="34"/>
  <c r="L16" i="34"/>
  <c r="L18" i="34"/>
  <c r="L20" i="34"/>
  <c r="L14" i="33"/>
  <c r="L16" i="33"/>
  <c r="L18" i="33"/>
  <c r="L20" i="33"/>
  <c r="L13" i="33"/>
  <c r="L15" i="33"/>
  <c r="L17" i="33"/>
  <c r="L19" i="33"/>
  <c r="L21" i="33"/>
  <c r="L14" i="26" s="1"/>
  <c r="L13" i="32"/>
  <c r="L15" i="32"/>
  <c r="L17" i="32"/>
  <c r="L19" i="32"/>
  <c r="L21" i="32"/>
  <c r="L13" i="26" s="1"/>
  <c r="L21" i="27"/>
  <c r="L12" i="26" s="1"/>
  <c r="H48" i="33" l="1"/>
  <c r="L46" i="34"/>
  <c r="L48" i="34" s="1"/>
  <c r="L46" i="33"/>
  <c r="L48" i="33" s="1"/>
  <c r="B3" i="26" l="1"/>
  <c r="J3" i="34" l="1"/>
  <c r="M61" i="26" l="1"/>
  <c r="M60" i="26"/>
  <c r="M62" i="26"/>
  <c r="M63" i="26"/>
  <c r="M59" i="26"/>
  <c r="J65" i="26"/>
  <c r="K63" i="26"/>
  <c r="K61" i="26"/>
  <c r="K62" i="26"/>
  <c r="K60" i="26"/>
  <c r="O60" i="26"/>
  <c r="K59" i="26"/>
  <c r="O63" i="26"/>
  <c r="O59" i="26"/>
  <c r="M64" i="26" l="1"/>
  <c r="K64" i="26"/>
  <c r="O62" i="26"/>
  <c r="L65" i="26"/>
  <c r="N65" i="26" s="1"/>
  <c r="O61" i="26"/>
  <c r="O64" i="26" s="1"/>
</calcChain>
</file>

<file path=xl/sharedStrings.xml><?xml version="1.0" encoding="utf-8"?>
<sst xmlns="http://schemas.openxmlformats.org/spreadsheetml/2006/main" count="522" uniqueCount="76">
  <si>
    <t>Índice</t>
  </si>
  <si>
    <t>Total</t>
  </si>
  <si>
    <t>Año</t>
  </si>
  <si>
    <t>Otros</t>
  </si>
  <si>
    <t>1. Presupuesto y Ejecución del Canon y otros, abril 2017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</si>
  <si>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</si>
  <si>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</si>
  <si>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</si>
  <si>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</si>
  <si>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</si>
  <si>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</si>
  <si>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</si>
  <si>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2017*</t>
  </si>
  <si>
    <t>Peso (%)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</si>
  <si>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PERUCÁMARAS</t>
  </si>
  <si>
    <t>Gasto Ejec</t>
  </si>
  <si>
    <t>Var.%</t>
  </si>
  <si>
    <t>RECURSOS</t>
  </si>
  <si>
    <t>PAR. (%)</t>
  </si>
  <si>
    <t>CANON (Todos)</t>
  </si>
  <si>
    <t>TIPO DE CANON</t>
  </si>
  <si>
    <t>GASÍFERO</t>
  </si>
  <si>
    <t>HIDROENERGÉTICO</t>
  </si>
  <si>
    <t>MINERO</t>
  </si>
  <si>
    <t>PESQUERO</t>
  </si>
  <si>
    <t>REGIONAL</t>
  </si>
  <si>
    <t>PETROLERO</t>
  </si>
  <si>
    <t>2. Transferencias de Canon y otros.</t>
  </si>
  <si>
    <t>Fuente: MEF                                                                                            Elaboración: PERUCÁMARAS</t>
  </si>
  <si>
    <r>
      <t xml:space="preserve">Presupuesto y Ejecución del Gasto financiado por Canon y otros, 2009-2017*
</t>
    </r>
    <r>
      <rPr>
        <sz val="10"/>
        <color theme="1"/>
        <rFont val="Calibri"/>
        <family val="2"/>
        <scheme val="minor"/>
      </rPr>
      <t>(En Millones de Soles)</t>
    </r>
  </si>
  <si>
    <r>
      <t xml:space="preserve">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</si>
  <si>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</si>
  <si>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</si>
  <si>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</si>
  <si>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</si>
  <si>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</si>
  <si>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</si>
  <si>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Fuente: MEF                                                                                                                                                                    Elaboración: PERUCÁMARAS</t>
  </si>
  <si>
    <t>Avance                    G. Locales</t>
  </si>
  <si>
    <t>Fuente: MEF                                                                                                                                                                              Elaboración: PERUCÁMARAS</t>
  </si>
  <si>
    <t>Peso del Gasto financiado por Canon y Otros en el Gasto Total</t>
  </si>
  <si>
    <t>(Millones S/)</t>
  </si>
  <si>
    <t>Total Gasto Ejecutado</t>
  </si>
  <si>
    <t>Gast.T</t>
  </si>
  <si>
    <t>El peso del Gasto financiado por Canon y Otros en el Gasto Total, 2017*</t>
  </si>
  <si>
    <t>(Gobieno Regional y G. Locales en millones de S/)</t>
  </si>
  <si>
    <t>(Par. %)</t>
  </si>
  <si>
    <t>Transf. 2016</t>
  </si>
  <si>
    <t>Fuente: MEF                                                                                                                                                                 Elaboración: PERUCÁMARAS</t>
  </si>
  <si>
    <t>Fuente: MEF                                                                                          Elaboración: PERUCÁMARAS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</si>
  <si>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</si>
  <si>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</si>
  <si>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(*) Al 6 de junio del 2017</t>
  </si>
  <si>
    <t>Presupuesto y ejecución de canon, sobrecanon, regalías, renta de aduanas y participaciones - 2017</t>
  </si>
  <si>
    <t>Información ampliada del Reporte Regional de la Macro Región Norte - Edición N° 244</t>
  </si>
  <si>
    <t>Lunes, 19 de junio de 2017</t>
  </si>
  <si>
    <t>Norte</t>
  </si>
  <si>
    <t>Cajamarca</t>
  </si>
  <si>
    <t>La Libertad</t>
  </si>
  <si>
    <t>Lambayeque</t>
  </si>
  <si>
    <t>Piura</t>
  </si>
  <si>
    <t>Tumbes</t>
  </si>
  <si>
    <t>1. Macro Región norte: Presupuesto y ejecución de Canon y otros</t>
  </si>
  <si>
    <t>M.R. norte</t>
  </si>
  <si>
    <t>MR norte</t>
  </si>
  <si>
    <t>Macro Región Norte: Canon, sobrecanon, regalías, renta de aduanas y participaciones - A junio del 2017</t>
  </si>
  <si>
    <t>1. Presupuesto y Ejecución del Canon y otros, 2017</t>
  </si>
  <si>
    <t>(*) Al 13 de junio del 2017</t>
  </si>
  <si>
    <t>1. Presupuesto y Ejecución del Canon y otros,  2017</t>
  </si>
  <si>
    <t xml:space="preserve"> Macro Región Norte: Presupuesto y ejecución de Canon y otros, 2017*
(En Millones de Soles)</t>
  </si>
  <si>
    <t>MACRO REGIÓN NORTE: Transferencias de Canon y otros a los Gobiernos Sub-Nacionales, 2009-2017*
(En Millones de Soles)</t>
  </si>
  <si>
    <t>Cajamarca: Canon, sobrecanon, regalías, renta de aduanas y participaciones - A junio del 2017</t>
  </si>
  <si>
    <t>La Libertad: Canon, sobrecanon, regalías, renta de aduanas y participaciones - A junio del 2017</t>
  </si>
  <si>
    <t>Lambayeque: Canon, sobrecanon, regalías, renta de aduanas y participaciones - A junio del 2017</t>
  </si>
  <si>
    <t>Piura: Canon, sobrecanon, regalías, renta de aduanas y participaciones - A junio del 2017</t>
  </si>
  <si>
    <t>Tumbes: Canon, sobrecanon, regalías, renta de aduanas y participaciones - A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</si>
</sst>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color rgb="FFFFFFFF"/>
      <name val="Calibri"/>
      <family val="2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BatangChe"/>
      <family val="3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9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12" fillId="2" borderId="0" xfId="0" applyFont="1" applyFill="1" applyBorder="1"/>
    <xf numFmtId="0" fontId="13" fillId="2" borderId="0" xfId="0" applyFont="1" applyFill="1"/>
    <xf numFmtId="0" fontId="4" fillId="0" borderId="0" xfId="1"/>
    <xf numFmtId="0" fontId="16" fillId="6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170" fontId="17" fillId="7" borderId="9" xfId="29" applyNumberFormat="1" applyFont="1" applyFill="1" applyBorder="1" applyAlignment="1">
      <alignment horizontal="center"/>
    </xf>
    <xf numFmtId="0" fontId="17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0" xfId="0" applyFont="1" applyFill="1" applyBorder="1"/>
    <xf numFmtId="0" fontId="18" fillId="5" borderId="20" xfId="0" applyFont="1" applyFill="1" applyBorder="1" applyAlignment="1">
      <alignment horizontal="center" vertical="center"/>
    </xf>
    <xf numFmtId="170" fontId="19" fillId="2" borderId="20" xfId="29" applyNumberFormat="1" applyFont="1" applyFill="1" applyBorder="1" applyAlignment="1">
      <alignment horizontal="center" vertical="center"/>
    </xf>
    <xf numFmtId="170" fontId="19" fillId="3" borderId="20" xfId="29" applyNumberFormat="1" applyFont="1" applyFill="1" applyBorder="1" applyAlignment="1">
      <alignment horizontal="center" vertical="center"/>
    </xf>
    <xf numFmtId="172" fontId="0" fillId="2" borderId="0" xfId="0" applyNumberFormat="1" applyFill="1"/>
    <xf numFmtId="0" fontId="8" fillId="2" borderId="6" xfId="0" applyFont="1" applyFill="1" applyBorder="1"/>
    <xf numFmtId="0" fontId="11" fillId="2" borderId="6" xfId="0" applyFont="1" applyFill="1" applyBorder="1"/>
    <xf numFmtId="0" fontId="11" fillId="2" borderId="0" xfId="0" applyFont="1" applyFill="1"/>
    <xf numFmtId="171" fontId="17" fillId="7" borderId="9" xfId="0" applyNumberFormat="1" applyFont="1" applyFill="1" applyBorder="1"/>
    <xf numFmtId="171" fontId="17" fillId="8" borderId="9" xfId="0" applyNumberFormat="1" applyFont="1" applyFill="1" applyBorder="1" applyAlignment="1">
      <alignment horizontal="right" vertical="center"/>
    </xf>
    <xf numFmtId="170" fontId="17" fillId="8" borderId="10" xfId="29" applyNumberFormat="1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 vertical="center"/>
    </xf>
    <xf numFmtId="170" fontId="19" fillId="2" borderId="21" xfId="29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0" xfId="0" applyFont="1" applyFill="1" applyBorder="1"/>
    <xf numFmtId="170" fontId="19" fillId="2" borderId="20" xfId="29" applyNumberFormat="1" applyFont="1" applyFill="1" applyBorder="1"/>
    <xf numFmtId="3" fontId="19" fillId="2" borderId="0" xfId="0" applyNumberFormat="1" applyFont="1" applyFill="1" applyBorder="1" applyAlignment="1">
      <alignment vertical="center"/>
    </xf>
    <xf numFmtId="171" fontId="19" fillId="2" borderId="20" xfId="0" applyNumberFormat="1" applyFont="1" applyFill="1" applyBorder="1"/>
    <xf numFmtId="0" fontId="19" fillId="3" borderId="20" xfId="0" applyFont="1" applyFill="1" applyBorder="1"/>
    <xf numFmtId="170" fontId="19" fillId="3" borderId="20" xfId="29" applyNumberFormat="1" applyFont="1" applyFill="1" applyBorder="1"/>
    <xf numFmtId="0" fontId="19" fillId="2" borderId="0" xfId="0" applyFont="1" applyFill="1" applyBorder="1"/>
    <xf numFmtId="0" fontId="19" fillId="2" borderId="20" xfId="0" applyFont="1" applyFill="1" applyBorder="1" applyAlignment="1">
      <alignment horizontal="left"/>
    </xf>
    <xf numFmtId="172" fontId="0" fillId="2" borderId="6" xfId="0" applyNumberFormat="1" applyFill="1" applyBorder="1"/>
    <xf numFmtId="171" fontId="19" fillId="2" borderId="20" xfId="0" applyNumberFormat="1" applyFont="1" applyFill="1" applyBorder="1" applyAlignment="1">
      <alignment horizontal="right"/>
    </xf>
    <xf numFmtId="171" fontId="19" fillId="3" borderId="20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vertical="center"/>
    </xf>
    <xf numFmtId="171" fontId="19" fillId="3" borderId="20" xfId="0" applyNumberFormat="1" applyFont="1" applyFill="1" applyBorder="1" applyAlignment="1">
      <alignment vertical="center"/>
    </xf>
    <xf numFmtId="171" fontId="19" fillId="3" borderId="20" xfId="0" applyNumberFormat="1" applyFont="1" applyFill="1" applyBorder="1"/>
    <xf numFmtId="170" fontId="19" fillId="3" borderId="20" xfId="29" applyNumberFormat="1" applyFont="1" applyFill="1" applyBorder="1" applyAlignment="1">
      <alignment vertical="center"/>
    </xf>
    <xf numFmtId="0" fontId="8" fillId="2" borderId="0" xfId="0" applyFont="1" applyFill="1" applyBorder="1"/>
    <xf numFmtId="171" fontId="19" fillId="2" borderId="28" xfId="0" applyNumberFormat="1" applyFont="1" applyFill="1" applyBorder="1"/>
    <xf numFmtId="3" fontId="19" fillId="3" borderId="28" xfId="0" applyNumberFormat="1" applyFont="1" applyFill="1" applyBorder="1"/>
    <xf numFmtId="170" fontId="19" fillId="2" borderId="28" xfId="29" applyNumberFormat="1" applyFont="1" applyFill="1" applyBorder="1" applyAlignment="1">
      <alignment horizontal="center"/>
    </xf>
    <xf numFmtId="170" fontId="19" fillId="3" borderId="28" xfId="29" applyNumberFormat="1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center"/>
    </xf>
    <xf numFmtId="171" fontId="19" fillId="2" borderId="29" xfId="0" applyNumberFormat="1" applyFont="1" applyFill="1" applyBorder="1"/>
    <xf numFmtId="3" fontId="19" fillId="3" borderId="29" xfId="0" applyNumberFormat="1" applyFont="1" applyFill="1" applyBorder="1"/>
    <xf numFmtId="170" fontId="19" fillId="2" borderId="29" xfId="29" applyNumberFormat="1" applyFont="1" applyFill="1" applyBorder="1" applyAlignment="1">
      <alignment horizontal="center"/>
    </xf>
    <xf numFmtId="170" fontId="19" fillId="3" borderId="29" xfId="29" applyNumberFormat="1" applyFont="1" applyFill="1" applyBorder="1" applyAlignment="1">
      <alignment horizontal="center"/>
    </xf>
    <xf numFmtId="171" fontId="23" fillId="2" borderId="30" xfId="0" applyNumberFormat="1" applyFont="1" applyFill="1" applyBorder="1"/>
    <xf numFmtId="171" fontId="23" fillId="3" borderId="30" xfId="0" applyNumberFormat="1" applyFont="1" applyFill="1" applyBorder="1"/>
    <xf numFmtId="170" fontId="23" fillId="2" borderId="30" xfId="29" applyNumberFormat="1" applyFont="1" applyFill="1" applyBorder="1" applyAlignment="1">
      <alignment horizontal="center"/>
    </xf>
    <xf numFmtId="170" fontId="23" fillId="3" borderId="30" xfId="29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/>
    <xf numFmtId="0" fontId="19" fillId="2" borderId="0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9" fillId="2" borderId="28" xfId="0" applyFont="1" applyFill="1" applyBorder="1"/>
    <xf numFmtId="0" fontId="19" fillId="3" borderId="28" xfId="0" applyFont="1" applyFill="1" applyBorder="1" applyAlignment="1">
      <alignment vertical="center"/>
    </xf>
    <xf numFmtId="3" fontId="19" fillId="3" borderId="28" xfId="0" applyNumberFormat="1" applyFont="1" applyFill="1" applyBorder="1" applyAlignment="1">
      <alignment vertical="center"/>
    </xf>
    <xf numFmtId="170" fontId="19" fillId="3" borderId="28" xfId="29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3" fontId="19" fillId="3" borderId="28" xfId="0" applyNumberFormat="1" applyFont="1" applyFill="1" applyBorder="1" applyAlignment="1">
      <alignment horizontal="right" vertical="center"/>
    </xf>
    <xf numFmtId="171" fontId="19" fillId="3" borderId="28" xfId="0" applyNumberFormat="1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/>
    </xf>
    <xf numFmtId="3" fontId="19" fillId="2" borderId="20" xfId="0" applyNumberFormat="1" applyFont="1" applyFill="1" applyBorder="1" applyAlignment="1">
      <alignment horizontal="right"/>
    </xf>
    <xf numFmtId="1" fontId="19" fillId="2" borderId="20" xfId="0" applyNumberFormat="1" applyFont="1" applyFill="1" applyBorder="1" applyAlignment="1">
      <alignment horizontal="right"/>
    </xf>
    <xf numFmtId="170" fontId="19" fillId="2" borderId="25" xfId="29" applyNumberFormat="1" applyFont="1" applyFill="1" applyBorder="1"/>
    <xf numFmtId="0" fontId="19" fillId="2" borderId="18" xfId="0" applyFont="1" applyFill="1" applyBorder="1"/>
    <xf numFmtId="170" fontId="19" fillId="2" borderId="18" xfId="29" applyNumberFormat="1" applyFont="1" applyFill="1" applyBorder="1"/>
    <xf numFmtId="9" fontId="19" fillId="2" borderId="18" xfId="0" applyNumberFormat="1" applyFont="1" applyFill="1" applyBorder="1"/>
    <xf numFmtId="0" fontId="19" fillId="2" borderId="19" xfId="0" applyFont="1" applyFill="1" applyBorder="1"/>
    <xf numFmtId="170" fontId="19" fillId="2" borderId="20" xfId="29" applyNumberFormat="1" applyFont="1" applyFill="1" applyBorder="1" applyAlignment="1">
      <alignment horizontal="right"/>
    </xf>
    <xf numFmtId="170" fontId="19" fillId="3" borderId="20" xfId="29" applyNumberFormat="1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4" fillId="2" borderId="6" xfId="0" applyFont="1" applyFill="1" applyBorder="1"/>
    <xf numFmtId="0" fontId="24" fillId="2" borderId="0" xfId="0" applyFont="1" applyFill="1"/>
    <xf numFmtId="0" fontId="24" fillId="2" borderId="8" xfId="0" applyFont="1" applyFill="1" applyBorder="1"/>
    <xf numFmtId="0" fontId="24" fillId="2" borderId="4" xfId="0" applyFont="1" applyFill="1" applyBorder="1"/>
    <xf numFmtId="3" fontId="19" fillId="2" borderId="28" xfId="0" applyNumberFormat="1" applyFont="1" applyFill="1" applyBorder="1"/>
    <xf numFmtId="1" fontId="19" fillId="2" borderId="28" xfId="0" applyNumberFormat="1" applyFont="1" applyFill="1" applyBorder="1"/>
    <xf numFmtId="170" fontId="19" fillId="2" borderId="28" xfId="29" applyNumberFormat="1" applyFont="1" applyFill="1" applyBorder="1" applyAlignment="1">
      <alignment horizontal="center" vertical="center"/>
    </xf>
    <xf numFmtId="171" fontId="13" fillId="2" borderId="0" xfId="0" applyNumberFormat="1" applyFont="1" applyFill="1"/>
    <xf numFmtId="171" fontId="9" fillId="2" borderId="0" xfId="0" applyNumberFormat="1" applyFont="1" applyFill="1"/>
    <xf numFmtId="3" fontId="0" fillId="2" borderId="0" xfId="0" applyNumberFormat="1" applyFill="1" applyBorder="1"/>
    <xf numFmtId="0" fontId="18" fillId="2" borderId="6" xfId="0" applyFont="1" applyFill="1" applyBorder="1"/>
    <xf numFmtId="0" fontId="18" fillId="2" borderId="0" xfId="0" applyFont="1" applyFill="1"/>
    <xf numFmtId="172" fontId="18" fillId="2" borderId="6" xfId="0" applyNumberFormat="1" applyFont="1" applyFill="1" applyBorder="1"/>
    <xf numFmtId="172" fontId="18" fillId="2" borderId="0" xfId="0" applyNumberFormat="1" applyFont="1" applyFill="1"/>
    <xf numFmtId="172" fontId="11" fillId="2" borderId="6" xfId="0" applyNumberFormat="1" applyFont="1" applyFill="1" applyBorder="1"/>
    <xf numFmtId="2" fontId="18" fillId="2" borderId="6" xfId="0" applyNumberFormat="1" applyFont="1" applyFill="1" applyBorder="1"/>
    <xf numFmtId="2" fontId="18" fillId="2" borderId="0" xfId="0" applyNumberFormat="1" applyFont="1" applyFill="1"/>
    <xf numFmtId="0" fontId="11" fillId="2" borderId="8" xfId="0" applyFont="1" applyFill="1" applyBorder="1"/>
    <xf numFmtId="0" fontId="24" fillId="2" borderId="0" xfId="0" applyFont="1" applyFill="1" applyBorder="1"/>
    <xf numFmtId="0" fontId="24" fillId="2" borderId="1" xfId="0" applyFont="1" applyFill="1" applyBorder="1"/>
    <xf numFmtId="0" fontId="26" fillId="2" borderId="0" xfId="0" applyFont="1" applyFill="1"/>
    <xf numFmtId="171" fontId="26" fillId="2" borderId="0" xfId="0" applyNumberFormat="1" applyFont="1" applyFill="1"/>
    <xf numFmtId="171" fontId="18" fillId="2" borderId="0" xfId="0" applyNumberFormat="1" applyFont="1" applyFill="1" applyBorder="1"/>
    <xf numFmtId="170" fontId="18" fillId="2" borderId="6" xfId="29" applyNumberFormat="1" applyFont="1" applyFill="1" applyBorder="1"/>
    <xf numFmtId="0" fontId="11" fillId="2" borderId="0" xfId="0" applyFont="1" applyFill="1" applyBorder="1"/>
    <xf numFmtId="171" fontId="11" fillId="2" borderId="0" xfId="0" applyNumberFormat="1" applyFont="1" applyFill="1" applyBorder="1"/>
    <xf numFmtId="0" fontId="14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170" fontId="19" fillId="2" borderId="23" xfId="29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9EEED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Norte: Presupuesto y ejecución de canon, sobrecanon, regalías, renta de aduanas y participaciones, 2017*</a:t>
            </a:r>
          </a:p>
          <a:p>
            <a:pPr>
              <a:defRPr sz="1000"/>
            </a:pPr>
            <a:r>
              <a:rPr lang="es-PE" sz="1000" b="0" i="0" baseline="0">
                <a:effectLst/>
              </a:rPr>
              <a:t>(Gobiernos Regionales y Locales)</a:t>
            </a:r>
            <a:endParaRPr lang="es-PE" sz="1000" b="0">
              <a:effectLst/>
            </a:endParaRPr>
          </a:p>
        </c:rich>
      </c:tx>
      <c:layout>
        <c:manualLayout>
          <c:xMode val="edge"/>
          <c:yMode val="edge"/>
          <c:x val="0.12946555555555556"/>
          <c:y val="1.6655902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99444444444449E-2"/>
          <c:y val="0.31239548611111112"/>
          <c:w val="0.81237425925925921"/>
          <c:h val="0.47261111111111109"/>
        </c:manualLayout>
      </c:layout>
      <c:barChart>
        <c:barDir val="col"/>
        <c:grouping val="clustered"/>
        <c:varyColors val="0"/>
        <c:ser>
          <c:idx val="2"/>
          <c:order val="0"/>
          <c:tx>
            <c:v>Presupuesto (Millones de S/)</c:v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rgbClr val="FF000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Norte!$K$12:$K$16</c:f>
              <c:numCache>
                <c:formatCode>#,##0.0</c:formatCode>
                <c:ptCount val="5"/>
                <c:pt idx="0">
                  <c:v>580.97991999999999</c:v>
                </c:pt>
                <c:pt idx="1">
                  <c:v>457.90680900000001</c:v>
                </c:pt>
                <c:pt idx="2">
                  <c:v>61.09742</c:v>
                </c:pt>
                <c:pt idx="3">
                  <c:v>433.62278600000002</c:v>
                </c:pt>
                <c:pt idx="4">
                  <c:v>127.57958400000001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01664"/>
        <c:axId val="68803200"/>
      </c:barChart>
      <c:lineChart>
        <c:grouping val="standard"/>
        <c:varyColors val="0"/>
        <c:ser>
          <c:idx val="0"/>
          <c:order val="1"/>
          <c:tx>
            <c:v>Ejecución (%)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3"/>
              <c:layout>
                <c:manualLayout>
                  <c:x val="-4.5202592592592676E-2"/>
                  <c:y val="-8.6437255995538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Norte!$L$12:$L$16</c:f>
              <c:numCache>
                <c:formatCode>0.0%</c:formatCode>
                <c:ptCount val="5"/>
                <c:pt idx="0">
                  <c:v>0.23342765443597432</c:v>
                </c:pt>
                <c:pt idx="1">
                  <c:v>0.23658223435589926</c:v>
                </c:pt>
                <c:pt idx="2">
                  <c:v>0.19207441165273428</c:v>
                </c:pt>
                <c:pt idx="3">
                  <c:v>0.32498515656877869</c:v>
                </c:pt>
                <c:pt idx="4">
                  <c:v>0.24033447232434929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53696"/>
        <c:axId val="69452160"/>
      </c:lineChart>
      <c:catAx>
        <c:axId val="68801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8803200"/>
        <c:crosses val="autoZero"/>
        <c:auto val="1"/>
        <c:lblAlgn val="ctr"/>
        <c:lblOffset val="100"/>
        <c:noMultiLvlLbl val="0"/>
      </c:catAx>
      <c:valAx>
        <c:axId val="6880320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8801664"/>
        <c:crosses val="autoZero"/>
        <c:crossBetween val="between"/>
      </c:valAx>
      <c:valAx>
        <c:axId val="69452160"/>
        <c:scaling>
          <c:orientation val="minMax"/>
          <c:max val="0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453696"/>
        <c:crosses val="max"/>
        <c:crossBetween val="between"/>
      </c:valAx>
      <c:catAx>
        <c:axId val="6945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694521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0574074074074076"/>
          <c:y val="0.20379583333333337"/>
          <c:w val="0.39801462962962963"/>
          <c:h val="6.6010763888888893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Norte: Ejecución de canon, sobrecanon, regalías, renta de aduanas y participaciones, 2017* 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656488888888889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25577409128656103"/>
          <c:w val="0.89181481481481484"/>
          <c:h val="0.54992655456036377"/>
        </c:manualLayout>
      </c:layout>
      <c:barChart>
        <c:barDir val="col"/>
        <c:grouping val="clustered"/>
        <c:varyColors val="0"/>
        <c:ser>
          <c:idx val="0"/>
          <c:order val="0"/>
          <c:tx>
            <c:v>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Norte!$H$12:$H$16</c:f>
              <c:numCache>
                <c:formatCode>0.0%</c:formatCode>
                <c:ptCount val="5"/>
                <c:pt idx="0">
                  <c:v>0.23079947365337297</c:v>
                </c:pt>
                <c:pt idx="1">
                  <c:v>0.14844120147067433</c:v>
                </c:pt>
                <c:pt idx="2">
                  <c:v>0.3639506047920561</c:v>
                </c:pt>
                <c:pt idx="3">
                  <c:v>0.33548138866913058</c:v>
                </c:pt>
                <c:pt idx="4">
                  <c:v>0.22949779827242897</c:v>
                </c:pt>
              </c:numCache>
            </c:numRef>
          </c:val>
        </c:ser>
        <c:ser>
          <c:idx val="1"/>
          <c:order val="1"/>
          <c:tx>
            <c:v>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7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Norte!$F$12:$F$16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Norte!$J$12:$J$16</c:f>
              <c:numCache>
                <c:formatCode>0.0%</c:formatCode>
                <c:ptCount val="5"/>
                <c:pt idx="0">
                  <c:v>0.23436316446279504</c:v>
                </c:pt>
                <c:pt idx="1">
                  <c:v>0.25447643322247965</c:v>
                </c:pt>
                <c:pt idx="2">
                  <c:v>0.18169716349164275</c:v>
                </c:pt>
                <c:pt idx="3">
                  <c:v>0.3217509466946587</c:v>
                </c:pt>
                <c:pt idx="4">
                  <c:v>0.24493642883374639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513216"/>
        <c:axId val="69514752"/>
      </c:barChart>
      <c:catAx>
        <c:axId val="6951321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9514752"/>
        <c:crosses val="autoZero"/>
        <c:auto val="1"/>
        <c:lblAlgn val="ctr"/>
        <c:lblOffset val="100"/>
        <c:noMultiLvlLbl val="0"/>
      </c:catAx>
      <c:valAx>
        <c:axId val="69514752"/>
        <c:scaling>
          <c:orientation val="minMax"/>
          <c:max val="0.4"/>
          <c:min val="0.1"/>
        </c:scaling>
        <c:delete val="1"/>
        <c:axPos val="l"/>
        <c:numFmt formatCode="0.0%" sourceLinked="1"/>
        <c:majorTickMark val="out"/>
        <c:minorTickMark val="none"/>
        <c:tickLblPos val="nextTo"/>
        <c:crossAx val="69513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987407407407412"/>
          <c:y val="0.17028159722222222"/>
          <c:w val="0.2764888888888889"/>
          <c:h val="7.4414583333333326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Norte: Ejecución de los recursos de canon, sobrecanon, regalías, renta de aduanas y participaciones, 2009-2017*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(% Presupuesto)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1299685185185185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5185185185182E-2"/>
          <c:y val="0.38390138888888886"/>
          <c:w val="0.93179629629629634"/>
          <c:h val="0.44389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v>Avance 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518518518518519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3703703703703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5185185185176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9.40740740740749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Norte!$D$23:$E$31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Norte!$L$23:$L$31</c:f>
              <c:numCache>
                <c:formatCode>0.0%</c:formatCode>
                <c:ptCount val="9"/>
                <c:pt idx="0">
                  <c:v>0.5566871620704904</c:v>
                </c:pt>
                <c:pt idx="1">
                  <c:v>0.56658596416909857</c:v>
                </c:pt>
                <c:pt idx="2">
                  <c:v>0.62805907197910438</c:v>
                </c:pt>
                <c:pt idx="3">
                  <c:v>0.76250535723121293</c:v>
                </c:pt>
                <c:pt idx="4">
                  <c:v>0.79602854007256563</c:v>
                </c:pt>
                <c:pt idx="5">
                  <c:v>0.73354381554974646</c:v>
                </c:pt>
                <c:pt idx="6">
                  <c:v>0.68283174799553314</c:v>
                </c:pt>
                <c:pt idx="7">
                  <c:v>0.72189465488734472</c:v>
                </c:pt>
                <c:pt idx="8">
                  <c:v>0.24349687336881684</c:v>
                </c:pt>
              </c:numCache>
            </c:numRef>
          </c:val>
        </c:ser>
        <c:ser>
          <c:idx val="1"/>
          <c:order val="1"/>
          <c:tx>
            <c:v>Avance 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181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1E-2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07407407407321E-3"/>
                  <c:y val="4.4097222222221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6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Norte!$D$23:$E$31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Norte!$M$23:$M$31</c:f>
              <c:numCache>
                <c:formatCode>0.0%</c:formatCode>
                <c:ptCount val="9"/>
                <c:pt idx="0">
                  <c:v>0.59040049067921474</c:v>
                </c:pt>
                <c:pt idx="1">
                  <c:v>0.69948174602795787</c:v>
                </c:pt>
                <c:pt idx="2">
                  <c:v>0.57372870289248645</c:v>
                </c:pt>
                <c:pt idx="3">
                  <c:v>0.67731536160916828</c:v>
                </c:pt>
                <c:pt idx="4">
                  <c:v>0.66638631400852189</c:v>
                </c:pt>
                <c:pt idx="5">
                  <c:v>0.77543887029742997</c:v>
                </c:pt>
                <c:pt idx="6">
                  <c:v>0.6246273065691661</c:v>
                </c:pt>
                <c:pt idx="7">
                  <c:v>0.69223875775010035</c:v>
                </c:pt>
                <c:pt idx="8">
                  <c:v>0.26118172578350268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0"/>
        <c:overlap val="-5"/>
        <c:axId val="72420736"/>
        <c:axId val="72422528"/>
      </c:barChart>
      <c:catAx>
        <c:axId val="72420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422528"/>
        <c:crosses val="autoZero"/>
        <c:auto val="1"/>
        <c:lblAlgn val="ctr"/>
        <c:lblOffset val="100"/>
        <c:noMultiLvlLbl val="0"/>
      </c:catAx>
      <c:valAx>
        <c:axId val="7242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420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82962962962964"/>
          <c:y val="0.20114965277777777"/>
          <c:w val="0.34241256782543272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/>
              <a:t>Macro Región Norte: Transferencias de canon, sobrecanon, regalías, renta de aduanas y participaciones a gobiernos regionales y locales, 2016*</a:t>
            </a:r>
          </a:p>
          <a:p>
            <a:pPr>
              <a:defRPr sz="800"/>
            </a:pPr>
            <a:r>
              <a:rPr lang="es-PE" sz="800" b="0"/>
              <a:t>(Millones S/)</a:t>
            </a:r>
          </a:p>
        </c:rich>
      </c:tx>
      <c:layout>
        <c:manualLayout>
          <c:xMode val="edge"/>
          <c:yMode val="edge"/>
          <c:x val="0.126731557447019"/>
          <c:y val="4.409722222222222E-3"/>
        </c:manualLayout>
      </c:layout>
      <c:overlay val="0"/>
    </c:title>
    <c:autoTitleDeleted val="0"/>
    <c:view3D>
      <c:rotX val="30"/>
      <c:rotY val="1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081887035421569"/>
          <c:y val="0.20698055555555556"/>
          <c:w val="0.35380666666666666"/>
          <c:h val="0.66371631944444431"/>
        </c:manualLayout>
      </c:layout>
      <c:pie3DChart>
        <c:varyColors val="1"/>
        <c:ser>
          <c:idx val="1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dLbls>
            <c:dLbl>
              <c:idx val="0"/>
              <c:layout>
                <c:manualLayout>
                  <c:x val="-0.14335573650878333"/>
                  <c:y val="3.086770833333333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6.359958155105247E-2"/>
                  <c:y val="-0.1234725694444444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9596996100009963E-2"/>
                  <c:y val="-0.1058336805555555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1148148148148146E-2"/>
                  <c:y val="-0.119062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8845908337940969E-2"/>
                  <c:y val="8.378437499999992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4.4685185185185182E-2"/>
                  <c:y val="6.17361111111111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462962962962964E-2"/>
                  <c:y val="-4.409722222222222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2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</c:dLbls>
          <c:cat>
            <c:strRef>
              <c:f>Norte!$S$59:$S$63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Piura</c:v>
                </c:pt>
                <c:pt idx="3">
                  <c:v>Tumbes</c:v>
                </c:pt>
                <c:pt idx="4">
                  <c:v>Lambayeque</c:v>
                </c:pt>
              </c:strCache>
            </c:strRef>
          </c:cat>
          <c:val>
            <c:numRef>
              <c:f>Norte!$T$59:$T$63</c:f>
              <c:numCache>
                <c:formatCode>#,##0.0</c:formatCode>
                <c:ptCount val="5"/>
                <c:pt idx="0">
                  <c:v>431.67874464000005</c:v>
                </c:pt>
                <c:pt idx="1">
                  <c:v>410.17918199999997</c:v>
                </c:pt>
                <c:pt idx="2">
                  <c:v>403.59823215999995</c:v>
                </c:pt>
                <c:pt idx="3">
                  <c:v>104.40310697000001</c:v>
                </c:pt>
                <c:pt idx="4">
                  <c:v>44.437407640000004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 b="1" i="0" u="none" strike="noStrike" baseline="0">
                <a:effectLst/>
              </a:rPr>
              <a:t>Macro Región Norte: Transferencias de canon, sobrecanon, regalías, renta de aduanas y participaciones a gobiernos regionales y locales 2017* </a:t>
            </a:r>
          </a:p>
          <a:p>
            <a:pPr>
              <a:defRPr sz="800"/>
            </a:pPr>
            <a:r>
              <a:rPr lang="es-PE" sz="800" b="0" i="0" u="none" strike="noStrike" baseline="0">
                <a:effectLst/>
              </a:rPr>
              <a:t>(Millones S/)</a:t>
            </a:r>
            <a:endParaRPr lang="es-PE" sz="800" b="0"/>
          </a:p>
        </c:rich>
      </c:tx>
      <c:layout>
        <c:manualLayout>
          <c:xMode val="edge"/>
          <c:yMode val="edge"/>
          <c:x val="0.1384674074074074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388888888888892E-2"/>
          <c:y val="0.2535277777777778"/>
          <c:w val="0.9129814814814815"/>
          <c:h val="0.538987499999999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Norte!$D$58</c:f>
              <c:strCache>
                <c:ptCount val="1"/>
                <c:pt idx="0">
                  <c:v>G. Regional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7.0426922086566706E-3"/>
                  <c:y val="4.4097222222221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823742148822802E-2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411871074411401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59355372057006E-3"/>
                  <c:y val="8.084397349092695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51281391044465E-3"/>
                  <c:y val="8.8190972222222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5128139104446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0589033058085513E-3"/>
                  <c:y val="4.40972222222230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Norte!$C$59:$C$67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Norte!$D$59:$D$67</c:f>
              <c:numCache>
                <c:formatCode>#,##0.0</c:formatCode>
                <c:ptCount val="9"/>
                <c:pt idx="0">
                  <c:v>452.96779824000004</c:v>
                </c:pt>
                <c:pt idx="1">
                  <c:v>695.80083356</c:v>
                </c:pt>
                <c:pt idx="2">
                  <c:v>633.36256443999991</c:v>
                </c:pt>
                <c:pt idx="3">
                  <c:v>637.81910101000005</c:v>
                </c:pt>
                <c:pt idx="4">
                  <c:v>625.65879676999998</c:v>
                </c:pt>
                <c:pt idx="5">
                  <c:v>497.28399078000001</c:v>
                </c:pt>
                <c:pt idx="6">
                  <c:v>413.46029475</c:v>
                </c:pt>
                <c:pt idx="7">
                  <c:v>315.97104916000001</c:v>
                </c:pt>
                <c:pt idx="8">
                  <c:v>58.714493619999999</c:v>
                </c:pt>
              </c:numCache>
            </c:numRef>
          </c:val>
        </c:ser>
        <c:ser>
          <c:idx val="0"/>
          <c:order val="1"/>
          <c:tx>
            <c:strRef>
              <c:f>Norte!$E$58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75640695522233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0593553720570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Norte!$C$59:$C$67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Norte!$E$59:$E$67</c:f>
              <c:numCache>
                <c:formatCode>#,##0.0</c:formatCode>
                <c:ptCount val="9"/>
                <c:pt idx="0">
                  <c:v>842.47693687999993</c:v>
                </c:pt>
                <c:pt idx="1">
                  <c:v>1415.99780291</c:v>
                </c:pt>
                <c:pt idx="2">
                  <c:v>1543.00909069</c:v>
                </c:pt>
                <c:pt idx="3">
                  <c:v>1828.6646653400003</c:v>
                </c:pt>
                <c:pt idx="4">
                  <c:v>1880.23658439</c:v>
                </c:pt>
                <c:pt idx="5">
                  <c:v>1797.8488971900001</c:v>
                </c:pt>
                <c:pt idx="6">
                  <c:v>1283.53040687</c:v>
                </c:pt>
                <c:pt idx="7">
                  <c:v>1078.3256242500001</c:v>
                </c:pt>
                <c:pt idx="8">
                  <c:v>334.31585270999994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12864"/>
        <c:axId val="72483584"/>
      </c:barChart>
      <c:catAx>
        <c:axId val="72612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2483584"/>
        <c:crosses val="autoZero"/>
        <c:auto val="1"/>
        <c:lblAlgn val="ctr"/>
        <c:lblOffset val="100"/>
        <c:noMultiLvlLbl val="0"/>
      </c:catAx>
      <c:valAx>
        <c:axId val="7248358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2612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4495581496241193E-2"/>
          <c:y val="0.18260659722222222"/>
          <c:w val="0.21738332375514871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291868</xdr:colOff>
      <xdr:row>4</xdr:row>
      <xdr:rowOff>176892</xdr:rowOff>
    </xdr:from>
    <xdr:to>
      <xdr:col>23</xdr:col>
      <xdr:colOff>72118</xdr:colOff>
      <xdr:row>19</xdr:row>
      <xdr:rowOff>8892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293229</xdr:colOff>
      <xdr:row>19</xdr:row>
      <xdr:rowOff>104775</xdr:rowOff>
    </xdr:from>
    <xdr:to>
      <xdr:col>23</xdr:col>
      <xdr:colOff>73479</xdr:colOff>
      <xdr:row>34</xdr:row>
      <xdr:rowOff>108225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295275</xdr:colOff>
      <xdr:row>35</xdr:row>
      <xdr:rowOff>152400</xdr:rowOff>
    </xdr:from>
    <xdr:to>
      <xdr:col>23</xdr:col>
      <xdr:colOff>75525</xdr:colOff>
      <xdr:row>50</xdr:row>
      <xdr:rowOff>174900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276924</xdr:colOff>
      <xdr:row>52</xdr:row>
      <xdr:rowOff>123120</xdr:rowOff>
    </xdr:from>
    <xdr:to>
      <xdr:col>23</xdr:col>
      <xdr:colOff>66675</xdr:colOff>
      <xdr:row>67</xdr:row>
      <xdr:rowOff>145620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280147</xdr:colOff>
      <xdr:row>69</xdr:row>
      <xdr:rowOff>163606</xdr:rowOff>
    </xdr:from>
    <xdr:to>
      <xdr:col>23</xdr:col>
      <xdr:colOff>57836</xdr:colOff>
      <xdr:row>84</xdr:row>
      <xdr:rowOff>186106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22</xdr:col>
      <xdr:colOff>331304</xdr:colOff>
      <xdr:row>72</xdr:row>
      <xdr:rowOff>107675</xdr:rowOff>
    </xdr:from>
    <xdr:to>
      <xdr:col>22</xdr:col>
      <xdr:colOff>612913</xdr:colOff>
      <xdr:row>74</xdr:row>
      <xdr:rowOff>100861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821978" y="13840240"/>
          <a:ext cx="281609" cy="374186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0.88752</cdr:y>
    </cdr:from>
    <cdr:to>
      <cdr:x>1</cdr:x>
      <cdr:y>0.99799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56050"/>
          <a:ext cx="5389114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13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0.88953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1839"/>
          <a:ext cx="5400000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13 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0.88771</cdr:y>
    </cdr:from>
    <cdr:to>
      <cdr:x>1</cdr:x>
      <cdr:y>0.99801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56607"/>
          <a:ext cx="540000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13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0.8897</cdr:y>
    </cdr:from>
    <cdr:to>
      <cdr:x>0.99896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2325"/>
          <a:ext cx="5394397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0.87753</cdr:y>
    </cdr:from>
    <cdr:to>
      <cdr:x>1</cdr:x>
      <cdr:y>0.98784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27300"/>
          <a:ext cx="5409863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13 de junio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9" sqref="B9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1" t="s">
        <v>54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19.5" customHeight="1" x14ac:dyDescent="0.25">
      <c r="B4" s="122" t="s">
        <v>53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8" ht="15" customHeight="1" x14ac:dyDescent="0.25">
      <c r="B5" s="123" t="s">
        <v>55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F22" sqref="F2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24" t="s">
        <v>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2:15" x14ac:dyDescent="0.25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2:15" x14ac:dyDescent="0.25"/>
    <row r="11" spans="2:15" x14ac:dyDescent="0.25">
      <c r="G11" s="9"/>
    </row>
    <row r="12" spans="2:15" x14ac:dyDescent="0.25">
      <c r="F12" s="9" t="s">
        <v>56</v>
      </c>
      <c r="G12" s="9"/>
      <c r="J12" s="2">
        <v>2</v>
      </c>
    </row>
    <row r="13" spans="2:15" x14ac:dyDescent="0.25">
      <c r="G13" s="9" t="s">
        <v>57</v>
      </c>
      <c r="J13" s="2">
        <v>3</v>
      </c>
    </row>
    <row r="14" spans="2:15" x14ac:dyDescent="0.25">
      <c r="G14" s="9" t="s">
        <v>58</v>
      </c>
      <c r="J14" s="2">
        <v>4</v>
      </c>
    </row>
    <row r="15" spans="2:15" x14ac:dyDescent="0.25">
      <c r="G15" s="9" t="s">
        <v>59</v>
      </c>
      <c r="J15" s="2">
        <v>5</v>
      </c>
    </row>
    <row r="16" spans="2:15" x14ac:dyDescent="0.25">
      <c r="G16" s="9" t="s">
        <v>60</v>
      </c>
      <c r="J16" s="2">
        <v>6</v>
      </c>
    </row>
    <row r="17" spans="7:10" x14ac:dyDescent="0.25">
      <c r="G17" s="9" t="s">
        <v>61</v>
      </c>
      <c r="J17" s="2">
        <v>7</v>
      </c>
    </row>
    <row r="18" spans="7:10" x14ac:dyDescent="0.25">
      <c r="G18" s="23"/>
      <c r="J18" s="2"/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22" customWidth="1"/>
    <col min="20" max="20" width="13.85546875" style="22" customWidth="1"/>
    <col min="21" max="21" width="13.28515625" style="22" customWidth="1"/>
    <col min="22" max="22" width="12.85546875" style="22" customWidth="1"/>
    <col min="23" max="23" width="13.5703125" style="22" customWidth="1"/>
    <col min="24" max="24" width="1.7109375" style="10" customWidth="1"/>
    <col min="25" max="16384" width="11.42578125" style="3" hidden="1"/>
  </cols>
  <sheetData>
    <row r="1" spans="2:16" x14ac:dyDescent="0.25">
      <c r="B1" s="125" t="s">
        <v>65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"/>
    </row>
    <row r="2" spans="2:16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1"/>
    </row>
    <row r="3" spans="2:16" x14ac:dyDescent="0.25">
      <c r="B3" s="5" t="str">
        <f>+B6</f>
        <v>1. Macro Región norte: Presupuesto y ejecución de Canon y otros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+B54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13" t="s">
        <v>62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x14ac:dyDescent="0.25">
      <c r="B7" s="16"/>
      <c r="C7" s="126" t="s">
        <v>69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7"/>
    </row>
    <row r="8" spans="2:16" x14ac:dyDescent="0.25">
      <c r="B8" s="1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7"/>
    </row>
    <row r="9" spans="2:16" x14ac:dyDescent="0.25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2:16" x14ac:dyDescent="0.25">
      <c r="B10" s="16"/>
      <c r="C10" s="12"/>
      <c r="D10" s="12"/>
      <c r="E10" s="12"/>
      <c r="F10" s="127" t="s">
        <v>31</v>
      </c>
      <c r="G10" s="129" t="s">
        <v>32</v>
      </c>
      <c r="H10" s="130"/>
      <c r="I10" s="129" t="s">
        <v>33</v>
      </c>
      <c r="J10" s="130"/>
      <c r="K10" s="129" t="s">
        <v>34</v>
      </c>
      <c r="L10" s="130"/>
      <c r="M10" s="12"/>
      <c r="N10" s="12"/>
      <c r="O10" s="12"/>
      <c r="P10" s="17"/>
    </row>
    <row r="11" spans="2:16" x14ac:dyDescent="0.25">
      <c r="B11" s="16"/>
      <c r="C11" s="12"/>
      <c r="D11" s="12"/>
      <c r="E11" s="12"/>
      <c r="F11" s="128"/>
      <c r="G11" s="30" t="s">
        <v>35</v>
      </c>
      <c r="H11" s="30" t="s">
        <v>36</v>
      </c>
      <c r="I11" s="30" t="s">
        <v>35</v>
      </c>
      <c r="J11" s="30" t="s">
        <v>36</v>
      </c>
      <c r="K11" s="30" t="s">
        <v>35</v>
      </c>
      <c r="L11" s="30" t="s">
        <v>36</v>
      </c>
      <c r="M11" s="12"/>
      <c r="N11" s="12"/>
      <c r="O11" s="12"/>
      <c r="P11" s="17"/>
    </row>
    <row r="12" spans="2:16" x14ac:dyDescent="0.25">
      <c r="B12" s="16"/>
      <c r="C12" s="12"/>
      <c r="D12" s="12"/>
      <c r="E12" s="12"/>
      <c r="F12" s="43" t="s">
        <v>57</v>
      </c>
      <c r="G12" s="46">
        <f>+Cajamarca!D21</f>
        <v>152.51394400000001</v>
      </c>
      <c r="H12" s="44">
        <f>+Cajamarca!J21</f>
        <v>0.23079947365337297</v>
      </c>
      <c r="I12" s="46">
        <f>+Cajamarca!E21</f>
        <v>428.46597600000001</v>
      </c>
      <c r="J12" s="44">
        <f>+Cajamarca!K21</f>
        <v>0.23436316446279504</v>
      </c>
      <c r="K12" s="46">
        <f>+I12+G12</f>
        <v>580.97991999999999</v>
      </c>
      <c r="L12" s="44">
        <f>+Cajamarca!L21</f>
        <v>0.23342765443597432</v>
      </c>
      <c r="M12" s="12"/>
      <c r="N12" s="12"/>
      <c r="O12" s="12"/>
      <c r="P12" s="17"/>
    </row>
    <row r="13" spans="2:16" x14ac:dyDescent="0.25">
      <c r="B13" s="16"/>
      <c r="C13" s="12"/>
      <c r="D13" s="12"/>
      <c r="E13" s="12"/>
      <c r="F13" s="43" t="s">
        <v>58</v>
      </c>
      <c r="G13" s="46">
        <f>+'La Libertad'!D21</f>
        <v>77.275028000000006</v>
      </c>
      <c r="H13" s="44">
        <f>+'La Libertad'!J21</f>
        <v>0.14844120147067433</v>
      </c>
      <c r="I13" s="46">
        <f>+'La Libertad'!E21</f>
        <v>380.63178099999999</v>
      </c>
      <c r="J13" s="44">
        <f>+'La Libertad'!K21</f>
        <v>0.25447643322247965</v>
      </c>
      <c r="K13" s="46">
        <f t="shared" ref="K13:K16" si="0">+I13+G13</f>
        <v>457.90680900000001</v>
      </c>
      <c r="L13" s="44">
        <f>+'La Libertad'!L21</f>
        <v>0.23658223435589926</v>
      </c>
      <c r="M13" s="12"/>
      <c r="N13" s="12"/>
      <c r="O13" s="12"/>
      <c r="P13" s="17"/>
    </row>
    <row r="14" spans="2:16" x14ac:dyDescent="0.25">
      <c r="B14" s="16"/>
      <c r="C14" s="12"/>
      <c r="D14" s="12"/>
      <c r="E14" s="12"/>
      <c r="F14" s="43" t="s">
        <v>59</v>
      </c>
      <c r="G14" s="46">
        <f>+Lambayeque!D21</f>
        <v>3.478799</v>
      </c>
      <c r="H14" s="44">
        <f>+Lambayeque!J21</f>
        <v>0.3639506047920561</v>
      </c>
      <c r="I14" s="46">
        <f>+Lambayeque!E21</f>
        <v>57.618620999999997</v>
      </c>
      <c r="J14" s="44">
        <f>+Lambayeque!K21</f>
        <v>0.18169716349164275</v>
      </c>
      <c r="K14" s="46">
        <f t="shared" si="0"/>
        <v>61.09742</v>
      </c>
      <c r="L14" s="44">
        <f>+Lambayeque!L21</f>
        <v>0.19207441165273428</v>
      </c>
      <c r="M14" s="12"/>
      <c r="N14" s="12"/>
      <c r="O14" s="12"/>
      <c r="P14" s="17"/>
    </row>
    <row r="15" spans="2:16" x14ac:dyDescent="0.25">
      <c r="B15" s="16"/>
      <c r="C15" s="12"/>
      <c r="D15" s="12"/>
      <c r="E15" s="12"/>
      <c r="F15" s="43" t="s">
        <v>60</v>
      </c>
      <c r="G15" s="46">
        <f>+Piura!D21</f>
        <v>102.139982</v>
      </c>
      <c r="H15" s="44">
        <f>+Piura!J21</f>
        <v>0.33548138866913058</v>
      </c>
      <c r="I15" s="46">
        <f>+Piura!E21</f>
        <v>331.48280399999999</v>
      </c>
      <c r="J15" s="44">
        <f>+Piura!K21</f>
        <v>0.3217509466946587</v>
      </c>
      <c r="K15" s="46">
        <f t="shared" si="0"/>
        <v>433.62278600000002</v>
      </c>
      <c r="L15" s="44">
        <f>+Piura!L21</f>
        <v>0.32498515656877869</v>
      </c>
      <c r="M15" s="12"/>
      <c r="N15" s="12"/>
      <c r="O15" s="12"/>
      <c r="P15" s="17"/>
    </row>
    <row r="16" spans="2:16" x14ac:dyDescent="0.25">
      <c r="B16" s="16"/>
      <c r="C16" s="12"/>
      <c r="D16" s="12"/>
      <c r="E16" s="12"/>
      <c r="F16" s="43" t="s">
        <v>61</v>
      </c>
      <c r="G16" s="46">
        <f>+Tumbes!D21</f>
        <v>38.029001000000001</v>
      </c>
      <c r="H16" s="44">
        <f>+Tumbes!J21</f>
        <v>0.22949779827242897</v>
      </c>
      <c r="I16" s="46">
        <f>+Tumbes!E21</f>
        <v>89.550583000000003</v>
      </c>
      <c r="J16" s="44">
        <f>+Tumbes!K21</f>
        <v>0.24493642883374639</v>
      </c>
      <c r="K16" s="46">
        <f t="shared" si="0"/>
        <v>127.57958400000001</v>
      </c>
      <c r="L16" s="44">
        <f>+Tumbes!L21</f>
        <v>0.24033447232434929</v>
      </c>
      <c r="M16" s="12"/>
      <c r="N16" s="12"/>
      <c r="O16" s="12"/>
      <c r="P16" s="17"/>
    </row>
    <row r="17" spans="2:16" x14ac:dyDescent="0.25">
      <c r="B17" s="16"/>
      <c r="C17" s="12"/>
      <c r="D17" s="12"/>
      <c r="E17" s="12"/>
      <c r="F17" s="54" t="s">
        <v>63</v>
      </c>
      <c r="G17" s="55">
        <f>SUM(G12:G16)</f>
        <v>373.43675400000001</v>
      </c>
      <c r="H17" s="57">
        <f>+(H12*G12+H13*G13+H14*G14+H15*G15+H16*G16)/G17</f>
        <v>0.24349687336881684</v>
      </c>
      <c r="I17" s="55">
        <f>SUM(I12:I16)</f>
        <v>1287.7497649999998</v>
      </c>
      <c r="J17" s="57">
        <f>+(J12*I12+J13*I13+J14*I14+J15*I15+J16*I16)/I17</f>
        <v>0.26118172578350268</v>
      </c>
      <c r="K17" s="56">
        <f>SUM(K12:K16)</f>
        <v>1661.1865190000003</v>
      </c>
      <c r="L17" s="57">
        <f>+(L12*K12+L13*K13+L14*K14+L15*K15+L16*K16)/K17</f>
        <v>0.25720614940771741</v>
      </c>
      <c r="M17" s="12"/>
      <c r="N17" s="12"/>
      <c r="O17" s="12"/>
      <c r="P17" s="17"/>
    </row>
    <row r="18" spans="2:16" x14ac:dyDescent="0.25">
      <c r="B18" s="16"/>
      <c r="C18" s="12"/>
      <c r="D18" s="12"/>
      <c r="E18" s="12"/>
      <c r="F18" s="134" t="s">
        <v>67</v>
      </c>
      <c r="G18" s="134"/>
      <c r="H18" s="134"/>
      <c r="I18" s="134"/>
      <c r="J18" s="134"/>
      <c r="K18" s="134"/>
      <c r="L18" s="134"/>
      <c r="M18" s="12"/>
      <c r="N18" s="12"/>
      <c r="O18" s="12"/>
      <c r="P18" s="17"/>
    </row>
    <row r="19" spans="2:16" x14ac:dyDescent="0.25">
      <c r="B19" s="16"/>
      <c r="C19" s="12"/>
      <c r="D19" s="12"/>
      <c r="E19" s="12"/>
      <c r="F19" s="135" t="s">
        <v>37</v>
      </c>
      <c r="G19" s="135"/>
      <c r="H19" s="135"/>
      <c r="I19" s="135"/>
      <c r="J19" s="135"/>
      <c r="K19" s="135"/>
      <c r="L19" s="135"/>
      <c r="M19" s="12"/>
      <c r="N19" s="12"/>
      <c r="O19" s="12"/>
      <c r="P19" s="17"/>
    </row>
    <row r="20" spans="2:16" x14ac:dyDescent="0.25">
      <c r="B20" s="16"/>
      <c r="C20" s="1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2"/>
      <c r="P20" s="17"/>
    </row>
    <row r="21" spans="2:16" x14ac:dyDescent="0.25">
      <c r="B21" s="16"/>
      <c r="C21" s="58"/>
      <c r="D21" s="131" t="s">
        <v>2</v>
      </c>
      <c r="E21" s="131"/>
      <c r="F21" s="136" t="s">
        <v>5</v>
      </c>
      <c r="G21" s="136"/>
      <c r="H21" s="136"/>
      <c r="I21" s="136" t="s">
        <v>6</v>
      </c>
      <c r="J21" s="136"/>
      <c r="K21" s="136"/>
      <c r="L21" s="131" t="s">
        <v>7</v>
      </c>
      <c r="M21" s="131" t="s">
        <v>38</v>
      </c>
      <c r="N21" s="132" t="s">
        <v>9</v>
      </c>
      <c r="O21" s="12"/>
      <c r="P21" s="17"/>
    </row>
    <row r="22" spans="2:16" x14ac:dyDescent="0.25">
      <c r="B22" s="16"/>
      <c r="C22" s="58"/>
      <c r="D22" s="131"/>
      <c r="E22" s="131"/>
      <c r="F22" s="63" t="s">
        <v>10</v>
      </c>
      <c r="G22" s="63" t="s">
        <v>11</v>
      </c>
      <c r="H22" s="63" t="s">
        <v>1</v>
      </c>
      <c r="I22" s="63" t="s">
        <v>10</v>
      </c>
      <c r="J22" s="63" t="s">
        <v>11</v>
      </c>
      <c r="K22" s="63" t="s">
        <v>1</v>
      </c>
      <c r="L22" s="131"/>
      <c r="M22" s="131"/>
      <c r="N22" s="132"/>
      <c r="O22" s="12"/>
      <c r="P22" s="17"/>
    </row>
    <row r="23" spans="2:16" x14ac:dyDescent="0.25">
      <c r="B23" s="16"/>
      <c r="C23" s="58"/>
      <c r="D23" s="133">
        <v>2009</v>
      </c>
      <c r="E23" s="133"/>
      <c r="F23" s="59">
        <f>+Cajamarca!D13+'La Libertad'!D13+Lambayeque!D13+Piura!D13+Tumbes!D13</f>
        <v>673.95305399999995</v>
      </c>
      <c r="G23" s="59">
        <f>+Cajamarca!E13+'La Libertad'!E13+Lambayeque!E13+Piura!E13+Tumbes!E13</f>
        <v>1465.048403</v>
      </c>
      <c r="H23" s="60">
        <f>+G23+F23</f>
        <v>2139.0014569999998</v>
      </c>
      <c r="I23" s="59">
        <f>+Cajamarca!G13+'La Libertad'!G13+Lambayeque!G13+Piura!G13+Tumbes!G13</f>
        <v>375.18101299999995</v>
      </c>
      <c r="J23" s="59">
        <f>+Cajamarca!H13+'La Libertad'!H13+Lambayeque!H13+Piura!H13+Tumbes!H13</f>
        <v>864.96529599999997</v>
      </c>
      <c r="K23" s="60">
        <f t="shared" ref="K23:K31" si="1">+J23+I23</f>
        <v>1240.146309</v>
      </c>
      <c r="L23" s="61">
        <f>+I23/F23</f>
        <v>0.5566871620704904</v>
      </c>
      <c r="M23" s="61">
        <f t="shared" ref="M23:N23" si="2">+J23/G23</f>
        <v>0.59040049067921474</v>
      </c>
      <c r="N23" s="62">
        <f t="shared" si="2"/>
        <v>0.57977815066069871</v>
      </c>
      <c r="O23" s="12"/>
      <c r="P23" s="17"/>
    </row>
    <row r="24" spans="2:16" x14ac:dyDescent="0.25">
      <c r="B24" s="16"/>
      <c r="C24" s="58"/>
      <c r="D24" s="133">
        <v>2010</v>
      </c>
      <c r="E24" s="133"/>
      <c r="F24" s="59">
        <f>+Cajamarca!D14+'La Libertad'!D14+Lambayeque!D14+Piura!D14+Tumbes!D14</f>
        <v>1083.127982</v>
      </c>
      <c r="G24" s="59">
        <f>+Cajamarca!E14+'La Libertad'!E14+Lambayeque!E14+Piura!E14+Tumbes!E14</f>
        <v>2001.4246990000001</v>
      </c>
      <c r="H24" s="60">
        <f t="shared" ref="H24:H31" si="3">+G24+F24</f>
        <v>3084.5526810000001</v>
      </c>
      <c r="I24" s="59">
        <f>+Cajamarca!G14+'La Libertad'!G14+Lambayeque!G14+Piura!G14+Tumbes!G14</f>
        <v>613.685112</v>
      </c>
      <c r="J24" s="59">
        <f>+Cajamarca!H14+'La Libertad'!H14+Lambayeque!H14+Piura!H14+Tumbes!H14</f>
        <v>1399.960043</v>
      </c>
      <c r="K24" s="60">
        <f t="shared" si="1"/>
        <v>2013.6451550000002</v>
      </c>
      <c r="L24" s="61">
        <f t="shared" ref="L24:L31" si="4">+I24/F24</f>
        <v>0.56658596416909857</v>
      </c>
      <c r="M24" s="61">
        <f t="shared" ref="M24:M31" si="5">+J24/G24</f>
        <v>0.69948174602795787</v>
      </c>
      <c r="N24" s="62">
        <f t="shared" ref="N24:N31" si="6">+K24/H24</f>
        <v>0.6528159390512287</v>
      </c>
      <c r="O24" s="12"/>
      <c r="P24" s="17"/>
    </row>
    <row r="25" spans="2:16" x14ac:dyDescent="0.25">
      <c r="B25" s="16"/>
      <c r="C25" s="58"/>
      <c r="D25" s="133">
        <v>2011</v>
      </c>
      <c r="E25" s="133"/>
      <c r="F25" s="59">
        <f>+Cajamarca!D15+'La Libertad'!D15+Lambayeque!D15+Piura!D15+Tumbes!D15</f>
        <v>952.61917499999993</v>
      </c>
      <c r="G25" s="59">
        <f>+Cajamarca!E15+'La Libertad'!E15+Lambayeque!E15+Piura!E15+Tumbes!E15</f>
        <v>2142.0530920000001</v>
      </c>
      <c r="H25" s="60">
        <f t="shared" si="3"/>
        <v>3094.6722669999999</v>
      </c>
      <c r="I25" s="59">
        <f>+Cajamarca!G15+'La Libertad'!G15+Lambayeque!G15+Piura!G15+Tumbes!G15</f>
        <v>598.30111499999998</v>
      </c>
      <c r="J25" s="59">
        <f>+Cajamarca!H15+'La Libertad'!H15+Lambayeque!H15+Piura!H15+Tumbes!H15</f>
        <v>1228.9573419999999</v>
      </c>
      <c r="K25" s="60">
        <f t="shared" si="1"/>
        <v>1827.2584569999999</v>
      </c>
      <c r="L25" s="61">
        <f t="shared" si="4"/>
        <v>0.62805907197910438</v>
      </c>
      <c r="M25" s="61">
        <f t="shared" si="5"/>
        <v>0.57372870289248645</v>
      </c>
      <c r="N25" s="62">
        <f t="shared" si="6"/>
        <v>0.59045297832825405</v>
      </c>
      <c r="O25" s="12"/>
      <c r="P25" s="17"/>
    </row>
    <row r="26" spans="2:16" x14ac:dyDescent="0.25">
      <c r="B26" s="16"/>
      <c r="C26" s="58"/>
      <c r="D26" s="133">
        <v>2012</v>
      </c>
      <c r="E26" s="133"/>
      <c r="F26" s="59">
        <f>+Cajamarca!D16+'La Libertad'!D16+Lambayeque!D16+Piura!D16+Tumbes!D16</f>
        <v>966.14273200000002</v>
      </c>
      <c r="G26" s="59">
        <f>+Cajamarca!E16+'La Libertad'!E16+Lambayeque!E16+Piura!E16+Tumbes!E16</f>
        <v>2807.5776259999998</v>
      </c>
      <c r="H26" s="60">
        <f t="shared" si="3"/>
        <v>3773.7203579999996</v>
      </c>
      <c r="I26" s="59">
        <f>+Cajamarca!G16+'La Libertad'!G16+Lambayeque!G16+Piura!G16+Tumbes!G16</f>
        <v>736.68900900000006</v>
      </c>
      <c r="J26" s="59">
        <f>+Cajamarca!H16+'La Libertad'!H16+Lambayeque!H16+Piura!H16+Tumbes!H16</f>
        <v>1901.6154550000001</v>
      </c>
      <c r="K26" s="60">
        <f t="shared" si="1"/>
        <v>2638.3044640000003</v>
      </c>
      <c r="L26" s="61">
        <f t="shared" si="4"/>
        <v>0.76250535723121293</v>
      </c>
      <c r="M26" s="61">
        <f t="shared" si="5"/>
        <v>0.67731536160916828</v>
      </c>
      <c r="N26" s="62">
        <f t="shared" si="6"/>
        <v>0.69912558793790747</v>
      </c>
      <c r="O26" s="12"/>
      <c r="P26" s="17"/>
    </row>
    <row r="27" spans="2:16" x14ac:dyDescent="0.25">
      <c r="B27" s="16"/>
      <c r="C27" s="58"/>
      <c r="D27" s="133">
        <v>2013</v>
      </c>
      <c r="E27" s="133"/>
      <c r="F27" s="59">
        <f>+Cajamarca!D17+'La Libertad'!D17+Lambayeque!D17+Piura!D17+Tumbes!D17</f>
        <v>854.39180099999999</v>
      </c>
      <c r="G27" s="59">
        <f>+Cajamarca!E17+'La Libertad'!E17+Lambayeque!E17+Piura!E17+Tumbes!E17</f>
        <v>2926.5093190000002</v>
      </c>
      <c r="H27" s="60">
        <f t="shared" si="3"/>
        <v>3780.9011200000004</v>
      </c>
      <c r="I27" s="59">
        <f>+Cajamarca!G17+'La Libertad'!G17+Lambayeque!G17+Piura!G17+Tumbes!G17</f>
        <v>680.12025800000004</v>
      </c>
      <c r="J27" s="59">
        <f>+Cajamarca!H17+'La Libertad'!H17+Lambayeque!H17+Piura!H17+Tumbes!H17</f>
        <v>1950.1857579999999</v>
      </c>
      <c r="K27" s="60">
        <f t="shared" si="1"/>
        <v>2630.306016</v>
      </c>
      <c r="L27" s="61">
        <f t="shared" si="4"/>
        <v>0.79602854007256563</v>
      </c>
      <c r="M27" s="61">
        <f t="shared" si="5"/>
        <v>0.66638631400852189</v>
      </c>
      <c r="N27" s="62">
        <f t="shared" si="6"/>
        <v>0.6956823076081925</v>
      </c>
      <c r="O27" s="12"/>
      <c r="P27" s="17"/>
    </row>
    <row r="28" spans="2:16" x14ac:dyDescent="0.25">
      <c r="B28" s="16"/>
      <c r="C28" s="58"/>
      <c r="D28" s="133">
        <v>2014</v>
      </c>
      <c r="E28" s="133"/>
      <c r="F28" s="59">
        <f>+Cajamarca!D18+'La Libertad'!D18+Lambayeque!D18+Piura!D18+Tumbes!D18</f>
        <v>594.02041399999996</v>
      </c>
      <c r="G28" s="59">
        <f>+Cajamarca!E18+'La Libertad'!E18+Lambayeque!E18+Piura!E18+Tumbes!E18</f>
        <v>2676.7043289999997</v>
      </c>
      <c r="H28" s="60">
        <f t="shared" si="3"/>
        <v>3270.7247429999998</v>
      </c>
      <c r="I28" s="59">
        <f>+Cajamarca!G18+'La Libertad'!G18+Lambayeque!G18+Piura!G18+Tumbes!G18</f>
        <v>435.74000100000001</v>
      </c>
      <c r="J28" s="59">
        <f>+Cajamarca!H18+'La Libertad'!H18+Lambayeque!H18+Piura!H18+Tumbes!H18</f>
        <v>2075.6205810000001</v>
      </c>
      <c r="K28" s="60">
        <f t="shared" si="1"/>
        <v>2511.3605820000002</v>
      </c>
      <c r="L28" s="61">
        <f t="shared" si="4"/>
        <v>0.73354381554974646</v>
      </c>
      <c r="M28" s="61">
        <f t="shared" si="5"/>
        <v>0.77543887029742997</v>
      </c>
      <c r="N28" s="62">
        <f t="shared" si="6"/>
        <v>0.76783000078952235</v>
      </c>
      <c r="O28" s="12"/>
      <c r="P28" s="17"/>
    </row>
    <row r="29" spans="2:16" x14ac:dyDescent="0.25">
      <c r="B29" s="16"/>
      <c r="C29" s="58"/>
      <c r="D29" s="133">
        <v>2015</v>
      </c>
      <c r="E29" s="133"/>
      <c r="F29" s="59">
        <f>+Cajamarca!D19+'La Libertad'!D19+Lambayeque!D19+Piura!D19+Tumbes!D19</f>
        <v>554.25138200000004</v>
      </c>
      <c r="G29" s="59">
        <f>+Cajamarca!E19+'La Libertad'!E19+Lambayeque!E19+Piura!E19+Tumbes!E19</f>
        <v>1884.5767510000001</v>
      </c>
      <c r="H29" s="60">
        <f t="shared" si="3"/>
        <v>2438.828133</v>
      </c>
      <c r="I29" s="59">
        <f>+Cajamarca!G19+'La Libertad'!G19+Lambayeque!G19+Piura!G19+Tumbes!G19</f>
        <v>378.46044000000001</v>
      </c>
      <c r="J29" s="59">
        <f>+Cajamarca!H19+'La Libertad'!H19+Lambayeque!H19+Piura!H19+Tumbes!H19</f>
        <v>1177.1581000000001</v>
      </c>
      <c r="K29" s="60">
        <f t="shared" si="1"/>
        <v>1555.6185400000002</v>
      </c>
      <c r="L29" s="61">
        <f t="shared" si="4"/>
        <v>0.68283174799553314</v>
      </c>
      <c r="M29" s="61">
        <f t="shared" si="5"/>
        <v>0.6246273065691661</v>
      </c>
      <c r="N29" s="62">
        <f t="shared" si="6"/>
        <v>0.63785492669646848</v>
      </c>
      <c r="O29" s="12"/>
      <c r="P29" s="17"/>
    </row>
    <row r="30" spans="2:16" x14ac:dyDescent="0.25">
      <c r="B30" s="16"/>
      <c r="C30" s="58"/>
      <c r="D30" s="133">
        <v>2016</v>
      </c>
      <c r="E30" s="133"/>
      <c r="F30" s="59">
        <f>+Cajamarca!D20+'La Libertad'!D20+Lambayeque!D20+Piura!D20+Tumbes!D20</f>
        <v>531.62063799999999</v>
      </c>
      <c r="G30" s="59">
        <f>+Cajamarca!E20+'La Libertad'!E20+Lambayeque!E20+Piura!E20+Tumbes!E20</f>
        <v>1839.6076350000001</v>
      </c>
      <c r="H30" s="60">
        <f t="shared" si="3"/>
        <v>2371.2282730000002</v>
      </c>
      <c r="I30" s="59">
        <f>+Cajamarca!G20+'La Libertad'!G20+Lambayeque!G20+Piura!G20+Tumbes!G20</f>
        <v>383.77409699999998</v>
      </c>
      <c r="J30" s="59">
        <f>+Cajamarca!H20+'La Libertad'!H20+Lambayeque!H20+Piura!H20+Tumbes!H20</f>
        <v>1273.4477040000002</v>
      </c>
      <c r="K30" s="60">
        <f t="shared" si="1"/>
        <v>1657.2218010000001</v>
      </c>
      <c r="L30" s="61">
        <f t="shared" si="4"/>
        <v>0.72189465488734472</v>
      </c>
      <c r="M30" s="61">
        <f t="shared" si="5"/>
        <v>0.69223875775010035</v>
      </c>
      <c r="N30" s="62">
        <f t="shared" si="6"/>
        <v>0.69888750057089088</v>
      </c>
      <c r="O30" s="104"/>
      <c r="P30" s="17"/>
    </row>
    <row r="31" spans="2:16" ht="15.75" thickBot="1" x14ac:dyDescent="0.3">
      <c r="B31" s="16"/>
      <c r="C31" s="58"/>
      <c r="D31" s="137" t="s">
        <v>12</v>
      </c>
      <c r="E31" s="137"/>
      <c r="F31" s="64">
        <f>+Cajamarca!D21+'La Libertad'!D21+Lambayeque!D21+Piura!D21+Tumbes!D21</f>
        <v>373.43675400000001</v>
      </c>
      <c r="G31" s="64">
        <f>+Cajamarca!E21+'La Libertad'!E21+Lambayeque!E21+Piura!E21+Tumbes!E21</f>
        <v>1287.7497649999998</v>
      </c>
      <c r="H31" s="65">
        <f t="shared" si="3"/>
        <v>1661.1865189999999</v>
      </c>
      <c r="I31" s="64">
        <f>+Cajamarca!G21+'La Libertad'!G21+Lambayeque!G21+Piura!G21+Tumbes!G21</f>
        <v>90.930682000000004</v>
      </c>
      <c r="J31" s="64">
        <f>+Cajamarca!H21+'La Libertad'!H21+Lambayeque!H21+Piura!H21+Tumbes!H21</f>
        <v>336.33670599999999</v>
      </c>
      <c r="K31" s="65">
        <f t="shared" si="1"/>
        <v>427.26738799999998</v>
      </c>
      <c r="L31" s="66">
        <f t="shared" si="4"/>
        <v>0.24349687336881684</v>
      </c>
      <c r="M31" s="66">
        <f t="shared" si="5"/>
        <v>0.26118172578350268</v>
      </c>
      <c r="N31" s="67">
        <f t="shared" si="6"/>
        <v>0.25720614940771741</v>
      </c>
      <c r="O31" s="12"/>
      <c r="P31" s="17"/>
    </row>
    <row r="32" spans="2:16" ht="15.75" thickTop="1" x14ac:dyDescent="0.25">
      <c r="B32" s="16"/>
      <c r="C32" s="58"/>
      <c r="D32" s="144" t="s">
        <v>1</v>
      </c>
      <c r="E32" s="144"/>
      <c r="F32" s="68">
        <f t="shared" ref="F32:J32" si="7">SUM(F23:F31)</f>
        <v>6583.563932</v>
      </c>
      <c r="G32" s="68">
        <f t="shared" si="7"/>
        <v>19031.251619000002</v>
      </c>
      <c r="H32" s="69">
        <f>SUM(H23:H30)</f>
        <v>23953.629032000001</v>
      </c>
      <c r="I32" s="68">
        <f t="shared" si="7"/>
        <v>4292.881727</v>
      </c>
      <c r="J32" s="68">
        <f t="shared" si="7"/>
        <v>12208.246985000002</v>
      </c>
      <c r="K32" s="69">
        <f>SUM(K23:K30)</f>
        <v>16073.861324000001</v>
      </c>
      <c r="L32" s="70">
        <f t="shared" ref="L32" si="8">+I32/F32</f>
        <v>0.65206046016110897</v>
      </c>
      <c r="M32" s="70">
        <f t="shared" ref="M32" si="9">+J32/G32</f>
        <v>0.64148418766171955</v>
      </c>
      <c r="N32" s="71">
        <f t="shared" ref="N32" si="10">+K32/H32</f>
        <v>0.67104075555844567</v>
      </c>
      <c r="O32" s="12"/>
      <c r="P32" s="17"/>
    </row>
    <row r="33" spans="2:16" x14ac:dyDescent="0.25">
      <c r="B33" s="16"/>
      <c r="C33" s="58"/>
      <c r="D33" s="135" t="s">
        <v>67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2"/>
      <c r="P33" s="17"/>
    </row>
    <row r="34" spans="2:16" x14ac:dyDescent="0.25">
      <c r="B34" s="16"/>
      <c r="C34" s="58"/>
      <c r="D34" s="143" t="s">
        <v>39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2"/>
      <c r="P34" s="17"/>
    </row>
    <row r="35" spans="2:16" x14ac:dyDescent="0.25"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7"/>
    </row>
    <row r="36" spans="2:16" x14ac:dyDescent="0.25">
      <c r="B36" s="16"/>
      <c r="C36" s="138" t="s">
        <v>44</v>
      </c>
      <c r="D36" s="138"/>
      <c r="E36" s="138"/>
      <c r="F36" s="138"/>
      <c r="G36" s="138"/>
      <c r="H36" s="49"/>
      <c r="I36" s="138" t="s">
        <v>40</v>
      </c>
      <c r="J36" s="138"/>
      <c r="K36" s="138"/>
      <c r="L36" s="138"/>
      <c r="M36" s="138"/>
      <c r="N36" s="138"/>
      <c r="O36" s="138"/>
      <c r="P36" s="34"/>
    </row>
    <row r="37" spans="2:16" x14ac:dyDescent="0.25">
      <c r="B37" s="16"/>
      <c r="C37" s="138" t="s">
        <v>41</v>
      </c>
      <c r="D37" s="138"/>
      <c r="E37" s="138"/>
      <c r="F37" s="138"/>
      <c r="G37" s="138"/>
      <c r="H37" s="49"/>
      <c r="I37" s="138" t="s">
        <v>45</v>
      </c>
      <c r="J37" s="138"/>
      <c r="K37" s="138"/>
      <c r="L37" s="138"/>
      <c r="M37" s="138"/>
      <c r="N37" s="138"/>
      <c r="O37" s="138"/>
      <c r="P37" s="34"/>
    </row>
    <row r="38" spans="2:16" x14ac:dyDescent="0.25">
      <c r="B38" s="16"/>
      <c r="C38" s="140" t="s">
        <v>31</v>
      </c>
      <c r="D38" s="141" t="s">
        <v>32</v>
      </c>
      <c r="E38" s="141"/>
      <c r="F38" s="141" t="s">
        <v>33</v>
      </c>
      <c r="G38" s="141"/>
      <c r="H38" s="49"/>
      <c r="I38" s="140" t="s">
        <v>2</v>
      </c>
      <c r="J38" s="141" t="s">
        <v>42</v>
      </c>
      <c r="K38" s="141"/>
      <c r="L38" s="141"/>
      <c r="M38" s="142" t="s">
        <v>13</v>
      </c>
      <c r="N38" s="142"/>
      <c r="O38" s="142"/>
      <c r="P38" s="34"/>
    </row>
    <row r="39" spans="2:16" x14ac:dyDescent="0.25">
      <c r="B39" s="16"/>
      <c r="C39" s="140"/>
      <c r="D39" s="75" t="s">
        <v>43</v>
      </c>
      <c r="E39" s="75" t="s">
        <v>13</v>
      </c>
      <c r="F39" s="75" t="s">
        <v>43</v>
      </c>
      <c r="G39" s="75" t="s">
        <v>13</v>
      </c>
      <c r="H39" s="49"/>
      <c r="I39" s="140"/>
      <c r="J39" s="75" t="s">
        <v>10</v>
      </c>
      <c r="K39" s="75" t="s">
        <v>11</v>
      </c>
      <c r="L39" s="75" t="s">
        <v>1</v>
      </c>
      <c r="M39" s="75" t="s">
        <v>10</v>
      </c>
      <c r="N39" s="75" t="s">
        <v>11</v>
      </c>
      <c r="O39" s="75" t="s">
        <v>1</v>
      </c>
      <c r="P39" s="34"/>
    </row>
    <row r="40" spans="2:16" x14ac:dyDescent="0.25">
      <c r="B40" s="16"/>
      <c r="C40" s="76" t="s">
        <v>57</v>
      </c>
      <c r="D40" s="59">
        <f>+Cajamarca!P21</f>
        <v>613.90312600000004</v>
      </c>
      <c r="E40" s="61">
        <f t="shared" ref="E40:E45" si="11">+(G12*H12)/D40</f>
        <v>5.7338261541935852E-2</v>
      </c>
      <c r="F40" s="99">
        <f>+Cajamarca!Q21</f>
        <v>520.50351000000001</v>
      </c>
      <c r="G40" s="61">
        <f t="shared" ref="G40:G45" si="12">+(I12*J12)/F40</f>
        <v>0.19292212265773193</v>
      </c>
      <c r="H40" s="49"/>
      <c r="I40" s="80">
        <v>2009</v>
      </c>
      <c r="J40" s="99">
        <f>+Cajamarca!P13+'La Libertad'!P13+Lambayeque!P13+Piura!P13+Tumbes!P13</f>
        <v>3428.5672100000002</v>
      </c>
      <c r="K40" s="99">
        <f>+Cajamarca!Q13+'La Libertad'!Q13+Lambayeque!Q13+Piura!Q13+Tumbes!Q13</f>
        <v>2713.1640560000001</v>
      </c>
      <c r="L40" s="81">
        <f>+K40+J40</f>
        <v>6141.7312660000007</v>
      </c>
      <c r="M40" s="101">
        <f>+I23/J40</f>
        <v>0.1094279301002823</v>
      </c>
      <c r="N40" s="101">
        <f t="shared" ref="N40:O40" si="13">+J23/K40</f>
        <v>0.31880316786859275</v>
      </c>
      <c r="O40" s="79">
        <f t="shared" si="13"/>
        <v>0.20192129145495566</v>
      </c>
      <c r="P40" s="34"/>
    </row>
    <row r="41" spans="2:16" x14ac:dyDescent="0.25">
      <c r="B41" s="16"/>
      <c r="C41" s="76" t="s">
        <v>58</v>
      </c>
      <c r="D41" s="59">
        <f>+'La Libertad'!P21</f>
        <v>600.12741300000005</v>
      </c>
      <c r="E41" s="61">
        <f t="shared" si="11"/>
        <v>1.9113937726420772E-2</v>
      </c>
      <c r="F41" s="100">
        <f>+'La Libertad'!Q21</f>
        <v>434.47851600000001</v>
      </c>
      <c r="G41" s="61">
        <f t="shared" si="12"/>
        <v>0.22293810725499716</v>
      </c>
      <c r="H41" s="49"/>
      <c r="I41" s="80">
        <v>2010</v>
      </c>
      <c r="J41" s="99">
        <f>+Cajamarca!P14+'La Libertad'!P14+Lambayeque!P14+Piura!P14+Tumbes!P14</f>
        <v>3848.0063789999999</v>
      </c>
      <c r="K41" s="99">
        <f>+Cajamarca!Q14+'La Libertad'!Q14+Lambayeque!Q14+Piura!Q14+Tumbes!Q14</f>
        <v>3293.8737070000002</v>
      </c>
      <c r="L41" s="81">
        <f t="shared" ref="L41:L49" si="14">+K41+J41</f>
        <v>7141.8800860000001</v>
      </c>
      <c r="M41" s="101">
        <f t="shared" ref="M41:M49" si="15">+I24/J41</f>
        <v>0.15948131358334217</v>
      </c>
      <c r="N41" s="101">
        <f t="shared" ref="N41:N49" si="16">+J24/K41</f>
        <v>0.42501934425259369</v>
      </c>
      <c r="O41" s="79">
        <f t="shared" ref="O41:O49" si="17">+K24/L41</f>
        <v>0.28194888891333875</v>
      </c>
      <c r="P41" s="34"/>
    </row>
    <row r="42" spans="2:16" x14ac:dyDescent="0.25">
      <c r="B42" s="16"/>
      <c r="C42" s="76" t="s">
        <v>59</v>
      </c>
      <c r="D42" s="59">
        <f>+Lambayeque!P21</f>
        <v>430.33286500000003</v>
      </c>
      <c r="E42" s="61">
        <f t="shared" si="11"/>
        <v>2.9421666411650893E-3</v>
      </c>
      <c r="F42" s="100">
        <f>+Lambayeque!Q21</f>
        <v>209.25201799999999</v>
      </c>
      <c r="G42" s="61">
        <f t="shared" si="12"/>
        <v>5.003124987783869E-2</v>
      </c>
      <c r="H42" s="49"/>
      <c r="I42" s="80">
        <v>2011</v>
      </c>
      <c r="J42" s="99">
        <f>+Cajamarca!P15+'La Libertad'!P15+Lambayeque!P15+Piura!P15+Tumbes!P15</f>
        <v>4181.7473909999999</v>
      </c>
      <c r="K42" s="99">
        <f>+Cajamarca!Q15+'La Libertad'!Q15+Lambayeque!Q15+Piura!Q15+Tumbes!Q15</f>
        <v>3368.4119390000001</v>
      </c>
      <c r="L42" s="81">
        <f t="shared" si="14"/>
        <v>7550.1593300000004</v>
      </c>
      <c r="M42" s="101">
        <f t="shared" si="15"/>
        <v>0.14307442775899612</v>
      </c>
      <c r="N42" s="101">
        <f t="shared" si="16"/>
        <v>0.36484769804160222</v>
      </c>
      <c r="O42" s="79">
        <f t="shared" si="17"/>
        <v>0.24201588034566679</v>
      </c>
      <c r="P42" s="34"/>
    </row>
    <row r="43" spans="2:16" x14ac:dyDescent="0.25">
      <c r="B43" s="16"/>
      <c r="C43" s="76" t="s">
        <v>60</v>
      </c>
      <c r="D43" s="59">
        <f>+Piura!P21</f>
        <v>586.15821300000005</v>
      </c>
      <c r="E43" s="61">
        <f t="shared" si="11"/>
        <v>5.8458727080908442E-2</v>
      </c>
      <c r="F43" s="100">
        <f>+Piura!Q21</f>
        <v>456.271816</v>
      </c>
      <c r="G43" s="61">
        <f t="shared" si="12"/>
        <v>0.23375300042639494</v>
      </c>
      <c r="H43" s="49"/>
      <c r="I43" s="80">
        <v>2012</v>
      </c>
      <c r="J43" s="99">
        <f>+Cajamarca!P16+'La Libertad'!P16+Lambayeque!P16+Piura!P16+Tumbes!P16</f>
        <v>4733.4847529999988</v>
      </c>
      <c r="K43" s="99">
        <f>+Cajamarca!Q16+'La Libertad'!Q16+Lambayeque!Q16+Piura!Q16+Tumbes!Q16</f>
        <v>4618.5585340000007</v>
      </c>
      <c r="L43" s="81">
        <f t="shared" si="14"/>
        <v>9352.0432870000004</v>
      </c>
      <c r="M43" s="101">
        <f t="shared" si="15"/>
        <v>0.1556335443001268</v>
      </c>
      <c r="N43" s="101">
        <f t="shared" si="16"/>
        <v>0.41173354002142865</v>
      </c>
      <c r="O43" s="79">
        <f t="shared" si="17"/>
        <v>0.28210994999001227</v>
      </c>
      <c r="P43" s="34"/>
    </row>
    <row r="44" spans="2:16" x14ac:dyDescent="0.25">
      <c r="B44" s="16"/>
      <c r="C44" s="76" t="s">
        <v>61</v>
      </c>
      <c r="D44" s="59">
        <f>+Tumbes!P21</f>
        <v>166.703487</v>
      </c>
      <c r="E44" s="61">
        <f t="shared" si="11"/>
        <v>5.2353865879242227E-2</v>
      </c>
      <c r="F44" s="100">
        <f>+Tumbes!Q21</f>
        <v>68.440563999999995</v>
      </c>
      <c r="G44" s="61">
        <f t="shared" si="12"/>
        <v>0.32048537764826135</v>
      </c>
      <c r="H44" s="49"/>
      <c r="I44" s="80">
        <v>2013</v>
      </c>
      <c r="J44" s="99">
        <f>+Cajamarca!P17+'La Libertad'!P17+Lambayeque!P17+Piura!P17+Tumbes!P17</f>
        <v>5263.6969259999996</v>
      </c>
      <c r="K44" s="99">
        <f>+Cajamarca!Q17+'La Libertad'!Q17+Lambayeque!Q17+Piura!Q17+Tumbes!Q17</f>
        <v>5225.8266789999998</v>
      </c>
      <c r="L44" s="81">
        <f t="shared" si="14"/>
        <v>10489.523604999998</v>
      </c>
      <c r="M44" s="101">
        <f t="shared" si="15"/>
        <v>0.12920961589573102</v>
      </c>
      <c r="N44" s="101">
        <f t="shared" si="16"/>
        <v>0.3731822499656996</v>
      </c>
      <c r="O44" s="79">
        <f t="shared" si="17"/>
        <v>0.25075552666149897</v>
      </c>
      <c r="P44" s="34"/>
    </row>
    <row r="45" spans="2:16" x14ac:dyDescent="0.25">
      <c r="B45" s="16"/>
      <c r="C45" s="77" t="s">
        <v>63</v>
      </c>
      <c r="D45" s="82">
        <f>SUM(D40:D44)</f>
        <v>2397.2251040000001</v>
      </c>
      <c r="E45" s="79">
        <f t="shared" si="11"/>
        <v>3.7931640982848645E-2</v>
      </c>
      <c r="F45" s="82">
        <f>SUM(F40:F44)</f>
        <v>1688.946424</v>
      </c>
      <c r="G45" s="79">
        <f t="shared" si="12"/>
        <v>0.1991399497465646</v>
      </c>
      <c r="H45" s="49"/>
      <c r="I45" s="80">
        <v>2014</v>
      </c>
      <c r="J45" s="99">
        <f>+Cajamarca!P18+'La Libertad'!P18+Lambayeque!P18+Piura!P18+Tumbes!P18</f>
        <v>5545.4241569999995</v>
      </c>
      <c r="K45" s="99">
        <f>+Cajamarca!Q18+'La Libertad'!Q18+Lambayeque!Q18+Piura!Q18+Tumbes!Q18</f>
        <v>5315.580629</v>
      </c>
      <c r="L45" s="81">
        <f t="shared" si="14"/>
        <v>10861.004786</v>
      </c>
      <c r="M45" s="101">
        <f t="shared" si="15"/>
        <v>7.8576496344281363E-2</v>
      </c>
      <c r="N45" s="101">
        <f t="shared" si="16"/>
        <v>0.39047861858704958</v>
      </c>
      <c r="O45" s="79">
        <f t="shared" si="17"/>
        <v>0.23122727882757058</v>
      </c>
      <c r="P45" s="34"/>
    </row>
    <row r="46" spans="2:16" x14ac:dyDescent="0.25">
      <c r="B46" s="16"/>
      <c r="C46" s="27" t="s">
        <v>67</v>
      </c>
      <c r="D46" s="3"/>
      <c r="E46" s="3"/>
      <c r="F46" s="3"/>
      <c r="G46" s="3"/>
      <c r="H46" s="49"/>
      <c r="I46" s="80">
        <v>2015</v>
      </c>
      <c r="J46" s="99">
        <f>+Cajamarca!P19+'La Libertad'!P19+Lambayeque!P19+Piura!P19+Tumbes!P19</f>
        <v>6095.0085179999996</v>
      </c>
      <c r="K46" s="99">
        <f>+Cajamarca!Q19+'La Libertad'!Q19+Lambayeque!Q19+Piura!Q19+Tumbes!Q19</f>
        <v>4269.9631580000005</v>
      </c>
      <c r="L46" s="81">
        <f t="shared" si="14"/>
        <v>10364.971676000001</v>
      </c>
      <c r="M46" s="101">
        <f t="shared" si="15"/>
        <v>6.2093504690324375E-2</v>
      </c>
      <c r="N46" s="101">
        <f t="shared" si="16"/>
        <v>0.27568343248923177</v>
      </c>
      <c r="O46" s="79">
        <f t="shared" si="17"/>
        <v>0.15008420559431154</v>
      </c>
      <c r="P46" s="34"/>
    </row>
    <row r="47" spans="2:16" x14ac:dyDescent="0.25">
      <c r="B47" s="16"/>
      <c r="C47" s="3"/>
      <c r="D47" s="49"/>
      <c r="E47" s="49"/>
      <c r="F47" s="49"/>
      <c r="G47" s="49"/>
      <c r="H47" s="49"/>
      <c r="I47" s="80">
        <v>2016</v>
      </c>
      <c r="J47" s="99">
        <f>+Cajamarca!P20+'La Libertad'!P20+Lambayeque!P20+Piura!P20+Tumbes!P20</f>
        <v>6529.6840489999995</v>
      </c>
      <c r="K47" s="99">
        <f>+Cajamarca!Q20+'La Libertad'!Q20+Lambayeque!Q20+Piura!Q20+Tumbes!Q20</f>
        <v>4636.1113069999992</v>
      </c>
      <c r="L47" s="81">
        <f t="shared" si="14"/>
        <v>11165.795355999999</v>
      </c>
      <c r="M47" s="101">
        <f t="shared" si="15"/>
        <v>5.8773762117751129E-2</v>
      </c>
      <c r="N47" s="101">
        <f t="shared" si="16"/>
        <v>0.27468014024539045</v>
      </c>
      <c r="O47" s="79">
        <f t="shared" si="17"/>
        <v>0.14841950332803505</v>
      </c>
      <c r="P47" s="34"/>
    </row>
    <row r="48" spans="2:16" x14ac:dyDescent="0.25">
      <c r="B48" s="16"/>
      <c r="C48" s="3"/>
      <c r="D48" s="3"/>
      <c r="E48" s="3"/>
      <c r="F48" s="3"/>
      <c r="G48" s="3"/>
      <c r="H48" s="49"/>
      <c r="I48" s="80" t="s">
        <v>12</v>
      </c>
      <c r="J48" s="99">
        <f>+Cajamarca!P21+'La Libertad'!P21+Lambayeque!P21+Piura!P21+Tumbes!P21</f>
        <v>2397.2251040000001</v>
      </c>
      <c r="K48" s="99">
        <f>+Cajamarca!Q21+'La Libertad'!Q21+Lambayeque!Q21+Piura!Q21+Tumbes!Q21</f>
        <v>1688.946424</v>
      </c>
      <c r="L48" s="81">
        <f t="shared" si="14"/>
        <v>4086.1715279999999</v>
      </c>
      <c r="M48" s="101">
        <f t="shared" si="15"/>
        <v>3.7931640982848645E-2</v>
      </c>
      <c r="N48" s="101">
        <f t="shared" si="16"/>
        <v>0.1991399497465646</v>
      </c>
      <c r="O48" s="79">
        <f t="shared" si="17"/>
        <v>0.10456423208673486</v>
      </c>
      <c r="P48" s="34"/>
    </row>
    <row r="49" spans="2:23" x14ac:dyDescent="0.25">
      <c r="B49" s="16"/>
      <c r="C49" s="3"/>
      <c r="D49" s="3"/>
      <c r="E49" s="3"/>
      <c r="F49" s="3"/>
      <c r="G49" s="3"/>
      <c r="H49" s="21"/>
      <c r="I49" s="83" t="s">
        <v>1</v>
      </c>
      <c r="J49" s="78">
        <f t="shared" ref="J49:K49" si="18">SUM(J40:J48)</f>
        <v>42022.844486999995</v>
      </c>
      <c r="K49" s="78">
        <f t="shared" si="18"/>
        <v>35130.436433000003</v>
      </c>
      <c r="L49" s="81">
        <f t="shared" si="14"/>
        <v>77153.28091999999</v>
      </c>
      <c r="M49" s="79">
        <f t="shared" si="15"/>
        <v>0.10215590542253815</v>
      </c>
      <c r="N49" s="79">
        <f t="shared" si="16"/>
        <v>0.34751196468291257</v>
      </c>
      <c r="O49" s="79">
        <f t="shared" si="17"/>
        <v>0.20833671792476255</v>
      </c>
      <c r="P49" s="34"/>
    </row>
    <row r="50" spans="2:23" x14ac:dyDescent="0.25">
      <c r="B50" s="16"/>
      <c r="C50" s="21"/>
      <c r="D50" s="21"/>
      <c r="E50" s="21"/>
      <c r="F50" s="21"/>
      <c r="G50" s="21"/>
      <c r="H50" s="21"/>
      <c r="I50" s="27" t="s">
        <v>67</v>
      </c>
      <c r="J50" s="73"/>
      <c r="K50" s="73"/>
      <c r="L50" s="73"/>
      <c r="M50" s="73"/>
      <c r="N50" s="73"/>
      <c r="O50" s="73"/>
      <c r="P50" s="34"/>
    </row>
    <row r="51" spans="2:23" x14ac:dyDescent="0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</row>
    <row r="52" spans="2:23" x14ac:dyDescent="0.25">
      <c r="I52" s="3"/>
      <c r="J52" s="3"/>
      <c r="K52" s="3"/>
      <c r="L52" s="3"/>
      <c r="M52" s="3"/>
      <c r="N52" s="3"/>
      <c r="O52" s="3"/>
      <c r="S52" s="10"/>
      <c r="T52" s="10"/>
      <c r="U52" s="10"/>
      <c r="V52" s="10"/>
      <c r="W52" s="10"/>
    </row>
    <row r="53" spans="2:23" x14ac:dyDescent="0.25">
      <c r="I53" s="3"/>
      <c r="J53" s="3"/>
      <c r="K53" s="3"/>
      <c r="L53" s="3"/>
      <c r="M53" s="3"/>
      <c r="N53" s="3"/>
      <c r="O53" s="3"/>
      <c r="S53" s="10"/>
      <c r="T53" s="10"/>
      <c r="U53" s="10"/>
      <c r="V53" s="10"/>
      <c r="W53" s="10"/>
    </row>
    <row r="54" spans="2:23" x14ac:dyDescent="0.25">
      <c r="B54" s="13" t="s">
        <v>27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S54" s="10"/>
      <c r="T54" s="10"/>
      <c r="U54" s="10"/>
      <c r="V54" s="10"/>
      <c r="W54" s="10"/>
    </row>
    <row r="55" spans="2:23" ht="15" customHeight="1" x14ac:dyDescent="0.25">
      <c r="B55" s="16"/>
      <c r="C55" s="139" t="s">
        <v>70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7"/>
      <c r="S55" s="10"/>
      <c r="T55" s="10"/>
      <c r="U55" s="10"/>
      <c r="V55" s="10"/>
      <c r="W55" s="10"/>
    </row>
    <row r="56" spans="2:23" x14ac:dyDescent="0.25">
      <c r="B56" s="16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7"/>
      <c r="R56" s="115"/>
      <c r="S56" s="115"/>
      <c r="T56" s="115"/>
      <c r="U56" s="115"/>
      <c r="V56" s="10"/>
      <c r="W56" s="10"/>
    </row>
    <row r="57" spans="2:23" x14ac:dyDescent="0.25"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7"/>
      <c r="R57" s="115"/>
      <c r="S57" s="115"/>
      <c r="T57" s="115"/>
      <c r="U57" s="115"/>
      <c r="V57" s="10"/>
      <c r="W57" s="10"/>
    </row>
    <row r="58" spans="2:23" x14ac:dyDescent="0.25">
      <c r="B58" s="16"/>
      <c r="C58" s="30" t="s">
        <v>2</v>
      </c>
      <c r="D58" s="30" t="s">
        <v>10</v>
      </c>
      <c r="E58" s="30" t="s">
        <v>11</v>
      </c>
      <c r="F58" s="30" t="s">
        <v>1</v>
      </c>
      <c r="G58" s="30" t="s">
        <v>16</v>
      </c>
      <c r="H58" s="12"/>
      <c r="I58" s="30" t="s">
        <v>47</v>
      </c>
      <c r="J58" s="30" t="s">
        <v>10</v>
      </c>
      <c r="K58" s="30" t="s">
        <v>46</v>
      </c>
      <c r="L58" s="30" t="s">
        <v>11</v>
      </c>
      <c r="M58" s="30" t="s">
        <v>46</v>
      </c>
      <c r="N58" s="30" t="s">
        <v>1</v>
      </c>
      <c r="O58" s="30" t="s">
        <v>46</v>
      </c>
      <c r="P58" s="17"/>
      <c r="R58" s="22"/>
      <c r="U58" s="115"/>
      <c r="V58" s="10"/>
      <c r="W58" s="10"/>
    </row>
    <row r="59" spans="2:23" x14ac:dyDescent="0.25">
      <c r="B59" s="16"/>
      <c r="C59" s="42">
        <v>2009</v>
      </c>
      <c r="D59" s="46">
        <f>+Cajamarca!H32+'La Libertad'!H32+Lambayeque!H32+Piura!H32+Tumbes!H32</f>
        <v>452.96779824000004</v>
      </c>
      <c r="E59" s="46">
        <f>+Cajamarca!I32+'La Libertad'!I32+Lambayeque!I32+Piura!I32+Tumbes!I32</f>
        <v>842.47693687999993</v>
      </c>
      <c r="F59" s="46">
        <f>+E59+D59</f>
        <v>1295.4447351199999</v>
      </c>
      <c r="G59" s="43"/>
      <c r="H59" s="12"/>
      <c r="I59" s="43" t="s">
        <v>57</v>
      </c>
      <c r="J59" s="52">
        <f>+Cajamarca!H39</f>
        <v>115.65224666</v>
      </c>
      <c r="K59" s="91">
        <f>+J59/J64</f>
        <v>0.3660216559949343</v>
      </c>
      <c r="L59" s="84">
        <f>+Cajamarca!I39</f>
        <v>316.02649798000004</v>
      </c>
      <c r="M59" s="91">
        <f>+L59/L64</f>
        <v>0.29307149053404313</v>
      </c>
      <c r="N59" s="52">
        <f>+L59+J59</f>
        <v>431.67874464000005</v>
      </c>
      <c r="O59" s="91">
        <f>+N59/N64</f>
        <v>0.30960322352649178</v>
      </c>
      <c r="P59" s="17"/>
      <c r="R59" s="22"/>
      <c r="S59" s="22" t="s">
        <v>57</v>
      </c>
      <c r="T59" s="102">
        <v>431.67874464000005</v>
      </c>
      <c r="U59" s="115"/>
      <c r="V59" s="10"/>
      <c r="W59" s="10"/>
    </row>
    <row r="60" spans="2:23" x14ac:dyDescent="0.25">
      <c r="B60" s="16"/>
      <c r="C60" s="42">
        <v>2010</v>
      </c>
      <c r="D60" s="46">
        <f>+Cajamarca!H33+'La Libertad'!H33+Lambayeque!H33+Piura!H33+Tumbes!H33</f>
        <v>695.80083356</v>
      </c>
      <c r="E60" s="46">
        <f>+Cajamarca!I33+'La Libertad'!I33+Lambayeque!I33+Piura!I33+Tumbes!I33</f>
        <v>1415.99780291</v>
      </c>
      <c r="F60" s="46">
        <f t="shared" ref="F60:F67" si="19">+E60+D60</f>
        <v>2111.79863647</v>
      </c>
      <c r="G60" s="44">
        <f>+F60/F59-1</f>
        <v>0.63017269607752069</v>
      </c>
      <c r="H60" s="12"/>
      <c r="I60" s="43" t="s">
        <v>58</v>
      </c>
      <c r="J60" s="52">
        <f>+'La Libertad'!H39</f>
        <v>73.311970799999997</v>
      </c>
      <c r="K60" s="91">
        <f>+J60/J64</f>
        <v>0.23202116458105188</v>
      </c>
      <c r="L60" s="84">
        <f>+'La Libertad'!I39</f>
        <v>336.86721119999999</v>
      </c>
      <c r="M60" s="91">
        <f>+L60/L64</f>
        <v>0.31239841066959595</v>
      </c>
      <c r="N60" s="52">
        <f t="shared" ref="N60:N63" si="20">+L60+J60</f>
        <v>410.17918199999997</v>
      </c>
      <c r="O60" s="91">
        <f>+N60/N64</f>
        <v>0.29418357643845916</v>
      </c>
      <c r="P60" s="17"/>
      <c r="R60" s="22"/>
      <c r="S60" s="22" t="s">
        <v>58</v>
      </c>
      <c r="T60" s="102">
        <v>410.17918199999997</v>
      </c>
      <c r="U60" s="115"/>
      <c r="V60" s="10"/>
      <c r="W60" s="10"/>
    </row>
    <row r="61" spans="2:23" x14ac:dyDescent="0.25">
      <c r="B61" s="16"/>
      <c r="C61" s="42">
        <v>2011</v>
      </c>
      <c r="D61" s="46">
        <f>+Cajamarca!H34+'La Libertad'!H34+Lambayeque!H34+Piura!H34+Tumbes!H34</f>
        <v>633.36256443999991</v>
      </c>
      <c r="E61" s="46">
        <f>+Cajamarca!I34+'La Libertad'!I34+Lambayeque!I34+Piura!I34+Tumbes!I34</f>
        <v>1543.00909069</v>
      </c>
      <c r="F61" s="46">
        <f t="shared" si="19"/>
        <v>2176.3716551299999</v>
      </c>
      <c r="G61" s="44">
        <f t="shared" ref="G61:G66" si="21">+F61/F60-1</f>
        <v>3.0577261271433454E-2</v>
      </c>
      <c r="H61" s="12"/>
      <c r="I61" s="43" t="s">
        <v>59</v>
      </c>
      <c r="J61" s="52">
        <f>+Lambayeque!H39</f>
        <v>7.2210787099999996</v>
      </c>
      <c r="K61" s="91">
        <f>+J61/J64</f>
        <v>2.2853608674582783E-2</v>
      </c>
      <c r="L61" s="85">
        <f>+Lambayeque!I39</f>
        <v>37.216328930000003</v>
      </c>
      <c r="M61" s="91">
        <f>+L61/L64</f>
        <v>3.4513071091939226E-2</v>
      </c>
      <c r="N61" s="52">
        <f t="shared" si="20"/>
        <v>44.437407640000004</v>
      </c>
      <c r="O61" s="91">
        <f>+N61/N64</f>
        <v>3.1870841039389732E-2</v>
      </c>
      <c r="P61" s="17"/>
      <c r="R61" s="22"/>
      <c r="S61" s="22" t="s">
        <v>60</v>
      </c>
      <c r="T61" s="102">
        <v>403.59823215999995</v>
      </c>
      <c r="U61" s="115"/>
      <c r="V61" s="10"/>
      <c r="W61" s="10"/>
    </row>
    <row r="62" spans="2:23" x14ac:dyDescent="0.25">
      <c r="B62" s="16"/>
      <c r="C62" s="42">
        <v>2012</v>
      </c>
      <c r="D62" s="46">
        <f>+Cajamarca!H35+'La Libertad'!H35+Lambayeque!H35+Piura!H35+Tumbes!H35</f>
        <v>637.81910101000005</v>
      </c>
      <c r="E62" s="46">
        <f>+Cajamarca!I35+'La Libertad'!I35+Lambayeque!I35+Piura!I35+Tumbes!I35</f>
        <v>1828.6646653400003</v>
      </c>
      <c r="F62" s="46">
        <f t="shared" si="19"/>
        <v>2466.4837663500002</v>
      </c>
      <c r="G62" s="44">
        <f t="shared" si="21"/>
        <v>0.13330081309236275</v>
      </c>
      <c r="H62" s="12"/>
      <c r="I62" s="43" t="s">
        <v>60</v>
      </c>
      <c r="J62" s="52">
        <f>+Piura!H39</f>
        <v>87.543557890000002</v>
      </c>
      <c r="K62" s="91">
        <f>+J62/J64</f>
        <v>0.27706195907103531</v>
      </c>
      <c r="L62" s="84">
        <f>+Piura!I39</f>
        <v>316.05467426999996</v>
      </c>
      <c r="M62" s="91">
        <f>+L62/L64</f>
        <v>0.29309762020152597</v>
      </c>
      <c r="N62" s="52">
        <f t="shared" si="20"/>
        <v>403.59823215999995</v>
      </c>
      <c r="O62" s="91">
        <f>+N62/N64</f>
        <v>0.28946367000426737</v>
      </c>
      <c r="P62" s="17"/>
      <c r="R62" s="22"/>
      <c r="S62" s="22" t="s">
        <v>61</v>
      </c>
      <c r="T62" s="102">
        <v>104.40310697000001</v>
      </c>
      <c r="U62" s="115"/>
      <c r="V62" s="10"/>
      <c r="W62" s="10"/>
    </row>
    <row r="63" spans="2:23" x14ac:dyDescent="0.25">
      <c r="B63" s="16"/>
      <c r="C63" s="42">
        <v>2013</v>
      </c>
      <c r="D63" s="46">
        <f>+Cajamarca!H36+'La Libertad'!H36+Lambayeque!H36+Piura!H36+Tumbes!H36</f>
        <v>625.65879676999998</v>
      </c>
      <c r="E63" s="46">
        <f>+Cajamarca!I36+'La Libertad'!I36+Lambayeque!I36+Piura!I36+Tumbes!I36</f>
        <v>1880.23658439</v>
      </c>
      <c r="F63" s="46">
        <f t="shared" si="19"/>
        <v>2505.8953811599999</v>
      </c>
      <c r="G63" s="44">
        <f t="shared" si="21"/>
        <v>1.5978866493138399E-2</v>
      </c>
      <c r="H63" s="12"/>
      <c r="I63" s="43" t="s">
        <v>61</v>
      </c>
      <c r="J63" s="52">
        <f>+Tumbes!H39</f>
        <v>32.242195100000004</v>
      </c>
      <c r="K63" s="91">
        <f>+J63/J64</f>
        <v>0.10204161167839572</v>
      </c>
      <c r="L63" s="85">
        <f>+Tumbes!I39</f>
        <v>72.160911870000007</v>
      </c>
      <c r="M63" s="91">
        <f>+L63/L64</f>
        <v>6.6919407502895573E-2</v>
      </c>
      <c r="N63" s="52">
        <f t="shared" si="20"/>
        <v>104.40310697000001</v>
      </c>
      <c r="O63" s="91">
        <f>+N63/N64</f>
        <v>7.487868899139212E-2</v>
      </c>
      <c r="P63" s="17"/>
      <c r="R63" s="22"/>
      <c r="S63" s="22" t="s">
        <v>59</v>
      </c>
      <c r="T63" s="102">
        <v>44.437407640000004</v>
      </c>
      <c r="U63" s="115"/>
      <c r="V63" s="10"/>
      <c r="W63" s="10"/>
    </row>
    <row r="64" spans="2:23" x14ac:dyDescent="0.25">
      <c r="B64" s="16"/>
      <c r="C64" s="42">
        <v>2014</v>
      </c>
      <c r="D64" s="46">
        <f>+Cajamarca!H37+'La Libertad'!H37+Lambayeque!H37+Piura!H37+Tumbes!H37</f>
        <v>497.28399078000001</v>
      </c>
      <c r="E64" s="46">
        <f>+Cajamarca!I37+'La Libertad'!I37+Lambayeque!I37+Piura!I37+Tumbes!I37</f>
        <v>1797.8488971900001</v>
      </c>
      <c r="F64" s="46">
        <f t="shared" si="19"/>
        <v>2295.13288797</v>
      </c>
      <c r="G64" s="44">
        <f t="shared" si="21"/>
        <v>-8.4106660946250744E-2</v>
      </c>
      <c r="H64" s="12"/>
      <c r="I64" s="146" t="s">
        <v>64</v>
      </c>
      <c r="J64" s="53">
        <f t="shared" ref="J64:O64" si="22">SUM(J59:J63)</f>
        <v>315.97104916000001</v>
      </c>
      <c r="K64" s="92">
        <f t="shared" si="22"/>
        <v>1</v>
      </c>
      <c r="L64" s="53">
        <f t="shared" si="22"/>
        <v>1078.3256242500001</v>
      </c>
      <c r="M64" s="92">
        <f t="shared" si="22"/>
        <v>0.99999999999999989</v>
      </c>
      <c r="N64" s="53">
        <f t="shared" si="22"/>
        <v>1394.2966734099998</v>
      </c>
      <c r="O64" s="92">
        <f t="shared" si="22"/>
        <v>1.0000000000000002</v>
      </c>
      <c r="P64" s="17"/>
      <c r="R64" s="22"/>
      <c r="T64" s="102"/>
      <c r="U64" s="115"/>
      <c r="V64" s="10"/>
      <c r="W64" s="10"/>
    </row>
    <row r="65" spans="2:23" x14ac:dyDescent="0.25">
      <c r="B65" s="16"/>
      <c r="C65" s="42">
        <v>2015</v>
      </c>
      <c r="D65" s="46">
        <f>+Cajamarca!H38+'La Libertad'!H38+Lambayeque!H38+Piura!H38+Tumbes!H38</f>
        <v>413.46029475</v>
      </c>
      <c r="E65" s="46">
        <f>+Cajamarca!I38+'La Libertad'!I38+Lambayeque!I38+Piura!I38+Tumbes!I38</f>
        <v>1283.53040687</v>
      </c>
      <c r="F65" s="46">
        <f t="shared" si="19"/>
        <v>1696.99070162</v>
      </c>
      <c r="G65" s="44">
        <f t="shared" si="21"/>
        <v>-0.26061331327923454</v>
      </c>
      <c r="H65" s="12"/>
      <c r="I65" s="147"/>
      <c r="J65" s="86">
        <f>+J64/N64</f>
        <v>0.22661679912585372</v>
      </c>
      <c r="K65" s="87"/>
      <c r="L65" s="88">
        <f>+L64/N64</f>
        <v>0.77338320087414647</v>
      </c>
      <c r="M65" s="87"/>
      <c r="N65" s="89">
        <f>+L65+J65</f>
        <v>1.0000000000000002</v>
      </c>
      <c r="O65" s="90"/>
      <c r="P65" s="17"/>
      <c r="R65" s="115"/>
      <c r="S65" s="115"/>
      <c r="T65" s="116"/>
      <c r="U65" s="115"/>
      <c r="V65" s="10"/>
      <c r="W65" s="10"/>
    </row>
    <row r="66" spans="2:23" x14ac:dyDescent="0.25">
      <c r="B66" s="16"/>
      <c r="C66" s="42">
        <v>2016</v>
      </c>
      <c r="D66" s="46">
        <f>+Cajamarca!H39+'La Libertad'!H39+Lambayeque!H39+Piura!H39+Tumbes!H39</f>
        <v>315.97104916000001</v>
      </c>
      <c r="E66" s="46">
        <f>+Cajamarca!I39+'La Libertad'!I39+Lambayeque!I39+Piura!I39+Tumbes!I39</f>
        <v>1078.3256242500001</v>
      </c>
      <c r="F66" s="46">
        <f t="shared" si="19"/>
        <v>1394.29667341</v>
      </c>
      <c r="G66" s="44">
        <f t="shared" si="21"/>
        <v>-0.178371058793097</v>
      </c>
      <c r="H66" s="12"/>
      <c r="I66" s="27" t="s">
        <v>67</v>
      </c>
      <c r="P66" s="17"/>
      <c r="S66" s="10"/>
      <c r="T66" s="103"/>
      <c r="U66" s="10"/>
      <c r="V66" s="10"/>
      <c r="W66" s="10"/>
    </row>
    <row r="67" spans="2:23" x14ac:dyDescent="0.25">
      <c r="B67" s="16"/>
      <c r="C67" s="93" t="s">
        <v>12</v>
      </c>
      <c r="D67" s="56">
        <f>+Cajamarca!H40+'La Libertad'!H40+Lambayeque!H40+Piura!H40+Tumbes!H40</f>
        <v>58.714493619999999</v>
      </c>
      <c r="E67" s="56">
        <f>+Cajamarca!I40+'La Libertad'!I40+Lambayeque!I40+Piura!I40+Tumbes!I40</f>
        <v>334.31585270999994</v>
      </c>
      <c r="F67" s="56">
        <f t="shared" si="19"/>
        <v>393.03034632999993</v>
      </c>
      <c r="G67" s="48"/>
      <c r="H67" s="12"/>
      <c r="I67" s="94" t="s">
        <v>48</v>
      </c>
      <c r="P67" s="17"/>
      <c r="S67" s="10"/>
      <c r="T67" s="10"/>
      <c r="U67" s="10"/>
      <c r="V67" s="10"/>
      <c r="W67" s="10"/>
    </row>
    <row r="68" spans="2:23" x14ac:dyDescent="0.25">
      <c r="B68" s="16"/>
      <c r="C68" s="27" t="s">
        <v>67</v>
      </c>
      <c r="D68" s="45"/>
      <c r="E68" s="45"/>
      <c r="F68" s="45"/>
      <c r="G68" s="45"/>
      <c r="H68" s="12"/>
      <c r="J68" s="74"/>
      <c r="K68" s="74"/>
      <c r="M68" s="74"/>
      <c r="N68" s="72"/>
      <c r="O68" s="49"/>
      <c r="P68" s="17"/>
      <c r="S68" s="10"/>
      <c r="T68" s="10"/>
      <c r="U68" s="10"/>
      <c r="V68" s="10"/>
      <c r="W68" s="10"/>
    </row>
    <row r="69" spans="2:23" x14ac:dyDescent="0.25">
      <c r="B69" s="16"/>
      <c r="C69" s="135" t="s">
        <v>49</v>
      </c>
      <c r="D69" s="135"/>
      <c r="E69" s="135"/>
      <c r="F69" s="135"/>
      <c r="G69" s="135"/>
      <c r="H69" s="12"/>
      <c r="J69" s="94"/>
      <c r="K69" s="94"/>
      <c r="M69" s="94"/>
      <c r="N69" s="94"/>
      <c r="O69" s="94"/>
      <c r="P69" s="17"/>
      <c r="S69" s="10"/>
      <c r="T69" s="10"/>
      <c r="U69" s="10"/>
    </row>
    <row r="70" spans="2:23" x14ac:dyDescent="0.25">
      <c r="B70" s="16"/>
      <c r="C70" s="12"/>
      <c r="D70" s="12"/>
      <c r="E70" s="12"/>
      <c r="F70" s="12"/>
      <c r="G70" s="12"/>
      <c r="H70" s="12"/>
      <c r="P70" s="17"/>
    </row>
    <row r="71" spans="2:23" x14ac:dyDescent="0.25"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13"/>
      <c r="P71" s="95"/>
    </row>
    <row r="72" spans="2:23" x14ac:dyDescent="0.25">
      <c r="B72" s="16"/>
      <c r="C72" s="12"/>
      <c r="D72" s="145" t="s">
        <v>50</v>
      </c>
      <c r="E72" s="145"/>
      <c r="F72" s="145"/>
      <c r="G72" s="145"/>
      <c r="H72" s="145"/>
      <c r="I72" s="21"/>
      <c r="J72" s="145" t="s">
        <v>51</v>
      </c>
      <c r="K72" s="145"/>
      <c r="L72" s="145"/>
      <c r="M72" s="145"/>
      <c r="N72" s="145"/>
      <c r="O72" s="113"/>
      <c r="P72" s="95"/>
    </row>
    <row r="73" spans="2:23" x14ac:dyDescent="0.25">
      <c r="B73" s="16"/>
      <c r="C73" s="12"/>
      <c r="D73" s="30" t="s">
        <v>17</v>
      </c>
      <c r="E73" s="30">
        <v>2016</v>
      </c>
      <c r="F73" s="30" t="s">
        <v>18</v>
      </c>
      <c r="G73" s="30" t="s">
        <v>12</v>
      </c>
      <c r="H73" s="30" t="s">
        <v>18</v>
      </c>
      <c r="I73" s="21"/>
      <c r="J73" s="30" t="s">
        <v>17</v>
      </c>
      <c r="K73" s="30">
        <v>2016</v>
      </c>
      <c r="L73" s="30" t="s">
        <v>18</v>
      </c>
      <c r="M73" s="30" t="s">
        <v>12</v>
      </c>
      <c r="N73" s="30" t="s">
        <v>18</v>
      </c>
      <c r="O73" s="113"/>
      <c r="P73" s="95"/>
    </row>
    <row r="74" spans="2:23" x14ac:dyDescent="0.25">
      <c r="B74" s="16"/>
      <c r="C74" s="12"/>
      <c r="D74" s="43" t="s">
        <v>19</v>
      </c>
      <c r="E74" s="52">
        <f>+E85</f>
        <v>273.55420230999999</v>
      </c>
      <c r="F74" s="44">
        <f>+E74/E76</f>
        <v>0.86575717312467715</v>
      </c>
      <c r="G74" s="52">
        <f>+G85</f>
        <v>45.360516869999998</v>
      </c>
      <c r="H74" s="44">
        <f>+G74/G76</f>
        <v>0.77256081204707494</v>
      </c>
      <c r="I74" s="21"/>
      <c r="J74" s="43" t="s">
        <v>19</v>
      </c>
      <c r="K74" s="52">
        <f>+K85</f>
        <v>659.66886634999992</v>
      </c>
      <c r="L74" s="44">
        <f>+K74/K76</f>
        <v>0.61175293576911394</v>
      </c>
      <c r="M74" s="52">
        <f>+M85</f>
        <v>120.68469530000002</v>
      </c>
      <c r="N74" s="44">
        <f>+M74/M76</f>
        <v>0.36099004675284457</v>
      </c>
      <c r="O74" s="117">
        <f>+M74+G74</f>
        <v>166.04521217000001</v>
      </c>
      <c r="P74" s="118">
        <f>+SUM(M74+G74)/SUM(M76+G76)</f>
        <v>0.42247427894685641</v>
      </c>
    </row>
    <row r="75" spans="2:23" x14ac:dyDescent="0.25">
      <c r="B75" s="16"/>
      <c r="C75" s="12"/>
      <c r="D75" s="43" t="s">
        <v>3</v>
      </c>
      <c r="E75" s="52">
        <f>+Cajamarca!E47+'La Libertad'!E47+Lambayeque!E47+Piura!E47+Tumbes!E47</f>
        <v>42.416846849999999</v>
      </c>
      <c r="F75" s="44">
        <f>+E75/E76</f>
        <v>0.13424282687532282</v>
      </c>
      <c r="G75" s="52">
        <f>+Cajamarca!G47+'La Libertad'!G47+Lambayeque!G47+Piura!G47+Tumbes!G47</f>
        <v>13.353976749999998</v>
      </c>
      <c r="H75" s="44">
        <f>+G75/G76</f>
        <v>0.22743918795292503</v>
      </c>
      <c r="I75" s="21"/>
      <c r="J75" s="43" t="s">
        <v>3</v>
      </c>
      <c r="K75" s="52">
        <f>+Cajamarca!K47+'La Libertad'!K47+Lambayeque!K47+Piura!K47+Tumbes!K47</f>
        <v>418.65675789999995</v>
      </c>
      <c r="L75" s="44">
        <f>+K75/K76</f>
        <v>0.38824706423088601</v>
      </c>
      <c r="M75" s="52">
        <f>+Cajamarca!M47+'La Libertad'!M47+Lambayeque!M47+Piura!M47+Tumbes!M47</f>
        <v>213.63115741000001</v>
      </c>
      <c r="N75" s="44">
        <f>+M75/M76</f>
        <v>0.63900995324715537</v>
      </c>
      <c r="O75" s="117">
        <f>+M75+G75</f>
        <v>226.98513416</v>
      </c>
      <c r="P75" s="118">
        <f>+P76-P74</f>
        <v>0.57752572105314359</v>
      </c>
    </row>
    <row r="76" spans="2:23" x14ac:dyDescent="0.25">
      <c r="B76" s="16"/>
      <c r="C76" s="12"/>
      <c r="D76" s="47" t="s">
        <v>1</v>
      </c>
      <c r="E76" s="53">
        <f>SUM(E74:E75)</f>
        <v>315.97104916000001</v>
      </c>
      <c r="F76" s="48">
        <f>SUM(F74:F75)</f>
        <v>1</v>
      </c>
      <c r="G76" s="53">
        <f>SUM(G74:G75)</f>
        <v>58.714493619999999</v>
      </c>
      <c r="H76" s="48">
        <f>SUM(H74:H75)</f>
        <v>1</v>
      </c>
      <c r="I76" s="21"/>
      <c r="J76" s="47" t="s">
        <v>1</v>
      </c>
      <c r="K76" s="53">
        <f>SUM(K74:K75)</f>
        <v>1078.3256242499999</v>
      </c>
      <c r="L76" s="48">
        <f>SUM(L74:L75)</f>
        <v>1</v>
      </c>
      <c r="M76" s="53">
        <f>SUM(M74:M75)</f>
        <v>334.31585271000006</v>
      </c>
      <c r="N76" s="48">
        <f>SUM(N74:N75)</f>
        <v>1</v>
      </c>
      <c r="O76" s="117">
        <f>+M76+G76</f>
        <v>393.03034633000004</v>
      </c>
      <c r="P76" s="118">
        <v>1</v>
      </c>
    </row>
    <row r="77" spans="2:23" x14ac:dyDescent="0.25">
      <c r="B77" s="16"/>
      <c r="C77" s="12"/>
      <c r="D77" s="49"/>
      <c r="E77" s="49"/>
      <c r="F77" s="49"/>
      <c r="G77" s="49"/>
      <c r="H77" s="49"/>
      <c r="I77" s="21"/>
      <c r="J77" s="49"/>
      <c r="K77" s="49"/>
      <c r="L77" s="49"/>
      <c r="M77" s="49"/>
      <c r="N77" s="49"/>
      <c r="O77" s="119"/>
      <c r="P77" s="35"/>
    </row>
    <row r="78" spans="2:23" x14ac:dyDescent="0.25">
      <c r="B78" s="16"/>
      <c r="C78" s="12"/>
      <c r="D78" s="30" t="s">
        <v>20</v>
      </c>
      <c r="E78" s="30">
        <v>2016</v>
      </c>
      <c r="F78" s="30" t="s">
        <v>18</v>
      </c>
      <c r="G78" s="30" t="s">
        <v>12</v>
      </c>
      <c r="H78" s="30" t="s">
        <v>18</v>
      </c>
      <c r="I78" s="21"/>
      <c r="J78" s="30" t="s">
        <v>20</v>
      </c>
      <c r="K78" s="30">
        <v>2016</v>
      </c>
      <c r="L78" s="30" t="s">
        <v>18</v>
      </c>
      <c r="M78" s="30" t="s">
        <v>12</v>
      </c>
      <c r="N78" s="30" t="s">
        <v>18</v>
      </c>
      <c r="O78" s="119"/>
      <c r="P78" s="35"/>
    </row>
    <row r="79" spans="2:23" x14ac:dyDescent="0.25">
      <c r="B79" s="16"/>
      <c r="C79" s="12"/>
      <c r="D79" s="50" t="s">
        <v>21</v>
      </c>
      <c r="E79" s="52">
        <f>+Cajamarca!E51+'La Libertad'!E51+Lambayeque!E51+Piura!E51+Tumbes!E51</f>
        <v>0</v>
      </c>
      <c r="F79" s="44">
        <f>+E79/E85</f>
        <v>0</v>
      </c>
      <c r="G79" s="52">
        <f>+Cajamarca!G51+'La Libertad'!G51+Lambayeque!G51+Piura!G51+Tumbes!G51</f>
        <v>0</v>
      </c>
      <c r="H79" s="44">
        <f>+G79/G85</f>
        <v>0</v>
      </c>
      <c r="I79" s="21"/>
      <c r="J79" s="50" t="s">
        <v>21</v>
      </c>
      <c r="K79" s="52">
        <f>+Cajamarca!K51+'La Libertad'!K51+Lambayeque!K51+Piura!K51+Tumbes!K51</f>
        <v>0</v>
      </c>
      <c r="L79" s="44">
        <f>+K79/K85</f>
        <v>0</v>
      </c>
      <c r="M79" s="52">
        <f>+Cajamarca!M51+'La Libertad'!M51+Lambayeque!M51+Piura!M51+Tumbes!M51</f>
        <v>0</v>
      </c>
      <c r="N79" s="44">
        <f>+M79/M85</f>
        <v>0</v>
      </c>
      <c r="O79" s="120">
        <f t="shared" ref="O79:O84" si="23">+M79+G79</f>
        <v>0</v>
      </c>
      <c r="P79" s="35"/>
    </row>
    <row r="80" spans="2:23" x14ac:dyDescent="0.25">
      <c r="B80" s="16"/>
      <c r="C80" s="12"/>
      <c r="D80" s="50" t="s">
        <v>22</v>
      </c>
      <c r="E80" s="52">
        <f>+Cajamarca!E52+'La Libertad'!E52+Lambayeque!E52+Piura!E52+Tumbes!E52</f>
        <v>2.3635178699999999</v>
      </c>
      <c r="F80" s="44">
        <f>+E80/E85</f>
        <v>8.6400349548335191E-3</v>
      </c>
      <c r="G80" s="52">
        <f>+Cajamarca!G52+'La Libertad'!G52+Lambayeque!G52+Piura!G52+Tumbes!G52</f>
        <v>0.72434755000000006</v>
      </c>
      <c r="H80" s="44">
        <f>+G80/G85</f>
        <v>1.5968679371002947E-2</v>
      </c>
      <c r="I80" s="21"/>
      <c r="J80" s="50" t="s">
        <v>22</v>
      </c>
      <c r="K80" s="52">
        <f>+Cajamarca!K52+'La Libertad'!K52+Lambayeque!K52+Piura!K52+Tumbes!K52</f>
        <v>7.0905539700000002</v>
      </c>
      <c r="L80" s="44">
        <f>+K80/K85</f>
        <v>1.0748656381545785E-2</v>
      </c>
      <c r="M80" s="52">
        <f>+Cajamarca!M52+'La Libertad'!M52+Lambayeque!M52+Piura!M52+Tumbes!M52</f>
        <v>2.1730423800000001</v>
      </c>
      <c r="N80" s="44">
        <f>+M80/M85</f>
        <v>1.8005948265421852E-2</v>
      </c>
      <c r="O80" s="120">
        <f t="shared" si="23"/>
        <v>2.8973899300000001</v>
      </c>
      <c r="P80" s="35"/>
    </row>
    <row r="81" spans="2:16" x14ac:dyDescent="0.25">
      <c r="B81" s="16"/>
      <c r="C81" s="12"/>
      <c r="D81" s="50" t="s">
        <v>23</v>
      </c>
      <c r="E81" s="52">
        <f>+Cajamarca!E53+'La Libertad'!E53+Lambayeque!E53+Piura!E53+Tumbes!E53</f>
        <v>124.56409861</v>
      </c>
      <c r="F81" s="44">
        <f>+E81/E85</f>
        <v>0.45535435960453702</v>
      </c>
      <c r="G81" s="52">
        <f>+Cajamarca!G53+'La Libertad'!G53+Lambayeque!G53+Piura!G53+Tumbes!G53</f>
        <v>0</v>
      </c>
      <c r="H81" s="44">
        <f>+G81/G85</f>
        <v>0</v>
      </c>
      <c r="I81" s="21"/>
      <c r="J81" s="50" t="s">
        <v>23</v>
      </c>
      <c r="K81" s="52">
        <f>+Cajamarca!K53+'La Libertad'!K53+Lambayeque!K53+Piura!K53+Tumbes!K53</f>
        <v>377.31406923000003</v>
      </c>
      <c r="L81" s="44">
        <f>+K81/K85</f>
        <v>0.57197495361227013</v>
      </c>
      <c r="M81" s="52">
        <f>+Cajamarca!M53+'La Libertad'!M53+Lambayeque!M53+Piura!M53+Tumbes!M53</f>
        <v>0</v>
      </c>
      <c r="N81" s="44">
        <f>+M81/M85</f>
        <v>0</v>
      </c>
      <c r="O81" s="120">
        <f t="shared" si="23"/>
        <v>0</v>
      </c>
      <c r="P81" s="35"/>
    </row>
    <row r="82" spans="2:16" x14ac:dyDescent="0.25">
      <c r="B82" s="16"/>
      <c r="C82" s="12"/>
      <c r="D82" s="50" t="s">
        <v>24</v>
      </c>
      <c r="E82" s="52">
        <f>+Cajamarca!E54+'La Libertad'!E54+Lambayeque!E54+Piura!E54+Tumbes!E54</f>
        <v>1.4164648599999998</v>
      </c>
      <c r="F82" s="44">
        <f>+E82/E85</f>
        <v>5.1780043883033408E-3</v>
      </c>
      <c r="G82" s="52">
        <f>+Cajamarca!G54+'La Libertad'!G54+Lambayeque!G54+Piura!G54+Tumbes!G54</f>
        <v>1.2238093699999999</v>
      </c>
      <c r="H82" s="44">
        <f>+G82/G85</f>
        <v>2.6979616954263333E-2</v>
      </c>
      <c r="I82" s="21"/>
      <c r="J82" s="50" t="s">
        <v>24</v>
      </c>
      <c r="K82" s="52">
        <f>+Cajamarca!K54+'La Libertad'!K54+Lambayeque!K54+Piura!K54+Tumbes!K54</f>
        <v>4.2493946200000003</v>
      </c>
      <c r="L82" s="44">
        <f>+K82/K85</f>
        <v>6.4417086158882067E-3</v>
      </c>
      <c r="M82" s="52">
        <f>+Cajamarca!M54+'La Libertad'!M54+Lambayeque!M54+Piura!M54+Tumbes!M54</f>
        <v>3.6714280399999999</v>
      </c>
      <c r="N82" s="44">
        <f>+M82/M85</f>
        <v>3.0421653970899153E-2</v>
      </c>
      <c r="O82" s="120">
        <f t="shared" si="23"/>
        <v>4.89523741</v>
      </c>
      <c r="P82" s="35"/>
    </row>
    <row r="83" spans="2:16" x14ac:dyDescent="0.25">
      <c r="B83" s="16"/>
      <c r="C83" s="12"/>
      <c r="D83" s="43" t="s">
        <v>25</v>
      </c>
      <c r="E83" s="52">
        <f>+Cajamarca!E55+'La Libertad'!E55+Lambayeque!E55+Piura!E55+Tumbes!E55</f>
        <v>42.350173950000006</v>
      </c>
      <c r="F83" s="44">
        <f>+E83/E85</f>
        <v>0.15481456176647396</v>
      </c>
      <c r="G83" s="52">
        <f>+Cajamarca!G55+'La Libertad'!G55+Lambayeque!G55+Piura!G55+Tumbes!G55</f>
        <v>0</v>
      </c>
      <c r="H83" s="44">
        <f>+G83/G85</f>
        <v>0</v>
      </c>
      <c r="I83" s="21"/>
      <c r="J83" s="43" t="s">
        <v>25</v>
      </c>
      <c r="K83" s="52">
        <f>+Cajamarca!K55+'La Libertad'!K55+Lambayeque!K55+Piura!K55+Tumbes!K55</f>
        <v>0</v>
      </c>
      <c r="L83" s="44">
        <f>+K83/K85</f>
        <v>0</v>
      </c>
      <c r="M83" s="52">
        <f>+Cajamarca!M55+'La Libertad'!M55+Lambayeque!M55+Piura!M55+Tumbes!M55</f>
        <v>0</v>
      </c>
      <c r="N83" s="44">
        <f>+M83/M85</f>
        <v>0</v>
      </c>
      <c r="O83" s="120">
        <f t="shared" si="23"/>
        <v>0</v>
      </c>
      <c r="P83" s="35"/>
    </row>
    <row r="84" spans="2:16" x14ac:dyDescent="0.25">
      <c r="B84" s="16"/>
      <c r="C84" s="12"/>
      <c r="D84" s="50" t="s">
        <v>26</v>
      </c>
      <c r="E84" s="52">
        <f>+Cajamarca!E56+'La Libertad'!E56+Lambayeque!E56+Piura!E56+Tumbes!E56</f>
        <v>102.85994701999999</v>
      </c>
      <c r="F84" s="44">
        <f>+E84/E85</f>
        <v>0.37601303928585222</v>
      </c>
      <c r="G84" s="52">
        <f>+Cajamarca!G56+'La Libertad'!G56+Lambayeque!G56+Piura!G56+Tumbes!G56</f>
        <v>43.412359949999995</v>
      </c>
      <c r="H84" s="44">
        <f>+G84/G85</f>
        <v>0.95705170367473369</v>
      </c>
      <c r="I84" s="21"/>
      <c r="J84" s="50" t="s">
        <v>26</v>
      </c>
      <c r="K84" s="52">
        <f>+Cajamarca!K56+'La Libertad'!K56+Lambayeque!K56+Piura!K56+Tumbes!K56</f>
        <v>271.01484852999999</v>
      </c>
      <c r="L84" s="44">
        <f>+K84/K85</f>
        <v>0.41083468139029605</v>
      </c>
      <c r="M84" s="52">
        <f>+Cajamarca!M56+'La Libertad'!M56+Lambayeque!M56+Piura!M56+Tumbes!M56</f>
        <v>114.84022488000001</v>
      </c>
      <c r="N84" s="44">
        <f>+M84/M85</f>
        <v>0.95157239776367897</v>
      </c>
      <c r="O84" s="120">
        <f t="shared" si="23"/>
        <v>158.25258482999999</v>
      </c>
      <c r="P84" s="35"/>
    </row>
    <row r="85" spans="2:16" x14ac:dyDescent="0.25">
      <c r="B85" s="16"/>
      <c r="C85" s="12"/>
      <c r="D85" s="47" t="s">
        <v>1</v>
      </c>
      <c r="E85" s="53">
        <f>SUM(E79:E84)</f>
        <v>273.55420230999999</v>
      </c>
      <c r="F85" s="48">
        <f>SUM(F79:F84)</f>
        <v>1</v>
      </c>
      <c r="G85" s="53">
        <f>SUM(G79:G84)</f>
        <v>45.360516869999998</v>
      </c>
      <c r="H85" s="48">
        <f>SUM(H79:H84)</f>
        <v>1</v>
      </c>
      <c r="I85" s="21"/>
      <c r="J85" s="47" t="s">
        <v>1</v>
      </c>
      <c r="K85" s="53">
        <f>SUM(K79:K84)</f>
        <v>659.66886634999992</v>
      </c>
      <c r="L85" s="48">
        <f>SUM(L79:L84)</f>
        <v>1.0000000000000002</v>
      </c>
      <c r="M85" s="53">
        <f>SUM(M79:M84)</f>
        <v>120.68469530000002</v>
      </c>
      <c r="N85" s="48">
        <f>SUM(N79:N84)</f>
        <v>1</v>
      </c>
      <c r="O85" s="113"/>
      <c r="P85" s="95"/>
    </row>
    <row r="86" spans="2:16" x14ac:dyDescent="0.25">
      <c r="B86" s="16"/>
      <c r="C86" s="12"/>
      <c r="D86" s="135" t="s">
        <v>28</v>
      </c>
      <c r="E86" s="135"/>
      <c r="F86" s="135"/>
      <c r="G86" s="135"/>
      <c r="H86" s="135"/>
      <c r="I86" s="12"/>
      <c r="J86" s="135" t="s">
        <v>28</v>
      </c>
      <c r="K86" s="135"/>
      <c r="L86" s="135"/>
      <c r="M86" s="135"/>
      <c r="N86" s="135"/>
      <c r="O86" s="113"/>
      <c r="P86" s="95"/>
    </row>
    <row r="87" spans="2:16" x14ac:dyDescent="0.25"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14"/>
      <c r="P87" s="97"/>
    </row>
    <row r="88" spans="2:16" x14ac:dyDescent="0.25">
      <c r="O88" s="96"/>
      <c r="P88" s="96"/>
    </row>
    <row r="89" spans="2:16" x14ac:dyDescent="0.25">
      <c r="O89" s="96"/>
      <c r="P89" s="96"/>
    </row>
  </sheetData>
  <sortState ref="S59:T63">
    <sortCondition descending="1" ref="T59:T63"/>
  </sortState>
  <mergeCells count="43">
    <mergeCell ref="D72:H72"/>
    <mergeCell ref="J72:N72"/>
    <mergeCell ref="D86:H86"/>
    <mergeCell ref="J86:N86"/>
    <mergeCell ref="I64:I65"/>
    <mergeCell ref="C69:G69"/>
    <mergeCell ref="D30:E30"/>
    <mergeCell ref="D31:E31"/>
    <mergeCell ref="I36:O36"/>
    <mergeCell ref="I37:O37"/>
    <mergeCell ref="C55:O56"/>
    <mergeCell ref="C38:C39"/>
    <mergeCell ref="D38:E38"/>
    <mergeCell ref="F38:G38"/>
    <mergeCell ref="I38:I39"/>
    <mergeCell ref="J38:L38"/>
    <mergeCell ref="M38:O38"/>
    <mergeCell ref="C37:G37"/>
    <mergeCell ref="C36:G36"/>
    <mergeCell ref="D34:N34"/>
    <mergeCell ref="D33:N33"/>
    <mergeCell ref="D32:E32"/>
    <mergeCell ref="F18:L18"/>
    <mergeCell ref="F19:L19"/>
    <mergeCell ref="F21:H21"/>
    <mergeCell ref="I21:K21"/>
    <mergeCell ref="L21:L22"/>
    <mergeCell ref="M21:M22"/>
    <mergeCell ref="N21:N22"/>
    <mergeCell ref="D27:E27"/>
    <mergeCell ref="D28:E28"/>
    <mergeCell ref="D29:E29"/>
    <mergeCell ref="D21:E22"/>
    <mergeCell ref="D23:E23"/>
    <mergeCell ref="D24:E24"/>
    <mergeCell ref="D25:E25"/>
    <mergeCell ref="D26:E26"/>
    <mergeCell ref="B1:O2"/>
    <mergeCell ref="C7:O8"/>
    <mergeCell ref="F10:F11"/>
    <mergeCell ref="G10:H10"/>
    <mergeCell ref="I10:J10"/>
    <mergeCell ref="K10:L1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="85" zoomScaleNormal="85" workbookViewId="0">
      <selection activeCell="A14" sqref="A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71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x14ac:dyDescent="0.25">
      <c r="B7" s="13" t="s">
        <v>66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29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95"/>
      <c r="Q8" s="96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5"/>
      <c r="Q9" s="96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2:17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05" t="s">
        <v>15</v>
      </c>
      <c r="Q11" s="106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05" t="s">
        <v>10</v>
      </c>
      <c r="Q12" s="106" t="s">
        <v>11</v>
      </c>
    </row>
    <row r="13" spans="2:17" x14ac:dyDescent="0.25">
      <c r="B13" s="16"/>
      <c r="C13" s="25">
        <v>2009</v>
      </c>
      <c r="D13" s="37">
        <v>227.32035300000001</v>
      </c>
      <c r="E13" s="37">
        <v>418.48483499999998</v>
      </c>
      <c r="F13" s="38">
        <f>+E13+D13</f>
        <v>645.80518800000004</v>
      </c>
      <c r="G13" s="37">
        <v>122.384935</v>
      </c>
      <c r="H13" s="37">
        <v>218.56568899999999</v>
      </c>
      <c r="I13" s="38">
        <f>+H13+G13</f>
        <v>340.950624</v>
      </c>
      <c r="J13" s="26">
        <f>+G13/D13</f>
        <v>0.53838089456072591</v>
      </c>
      <c r="K13" s="26">
        <f t="shared" ref="K13:K20" si="0">+H13/E13</f>
        <v>0.52227863645285977</v>
      </c>
      <c r="L13" s="39">
        <f t="shared" ref="L13:L20" si="1">+I13/F13</f>
        <v>0.52794655468144058</v>
      </c>
      <c r="M13" s="41">
        <f>+G13/P13</f>
        <v>0.13870653679050918</v>
      </c>
      <c r="N13" s="31">
        <f>+H13/Q13</f>
        <v>0.36309015910972103</v>
      </c>
      <c r="O13" s="32">
        <f>+I13/SUM(P13:Q13)</f>
        <v>0.2297062366122842</v>
      </c>
      <c r="P13" s="107">
        <v>882.32997399999999</v>
      </c>
      <c r="Q13" s="108">
        <v>601.95982600000002</v>
      </c>
    </row>
    <row r="14" spans="2:17" x14ac:dyDescent="0.25">
      <c r="B14" s="16"/>
      <c r="C14" s="25">
        <v>2010</v>
      </c>
      <c r="D14" s="37">
        <v>341.10132299999998</v>
      </c>
      <c r="E14" s="37">
        <v>668.37052000000006</v>
      </c>
      <c r="F14" s="38">
        <f t="shared" ref="F14:F21" si="2">+E14+D14</f>
        <v>1009.471843</v>
      </c>
      <c r="G14" s="37">
        <v>187.482494</v>
      </c>
      <c r="H14" s="37">
        <v>430.04159399999998</v>
      </c>
      <c r="I14" s="38">
        <f t="shared" ref="I14:I21" si="3">+H14+G14</f>
        <v>617.52408800000001</v>
      </c>
      <c r="J14" s="26">
        <f t="shared" ref="J14:J20" si="4">+G14/D14</f>
        <v>0.5496387183464545</v>
      </c>
      <c r="K14" s="26">
        <f t="shared" si="0"/>
        <v>0.64341795625576059</v>
      </c>
      <c r="L14" s="39">
        <f t="shared" si="1"/>
        <v>0.61172987863119621</v>
      </c>
      <c r="M14" s="41">
        <f t="shared" ref="M14:M21" si="5">+G14/P14</f>
        <v>0.19011674322904495</v>
      </c>
      <c r="N14" s="31">
        <f t="shared" ref="N14:N21" si="6">+H14/Q14</f>
        <v>0.47504908646540139</v>
      </c>
      <c r="O14" s="32">
        <f t="shared" ref="O14:O21" si="7">+I14/SUM(P14:Q14)</f>
        <v>0.32649026647370477</v>
      </c>
      <c r="P14" s="107">
        <v>986.14404400000001</v>
      </c>
      <c r="Q14" s="108">
        <v>905.25717499999996</v>
      </c>
    </row>
    <row r="15" spans="2:17" x14ac:dyDescent="0.25">
      <c r="B15" s="16"/>
      <c r="C15" s="25">
        <v>2011</v>
      </c>
      <c r="D15" s="37">
        <v>424.44175899999999</v>
      </c>
      <c r="E15" s="37">
        <v>708.66348700000003</v>
      </c>
      <c r="F15" s="38">
        <f t="shared" si="2"/>
        <v>1133.1052460000001</v>
      </c>
      <c r="G15" s="37">
        <v>276.61194599999999</v>
      </c>
      <c r="H15" s="37">
        <v>363.73891800000001</v>
      </c>
      <c r="I15" s="38">
        <f t="shared" si="3"/>
        <v>640.350864</v>
      </c>
      <c r="J15" s="26">
        <f t="shared" si="4"/>
        <v>0.65170766102682176</v>
      </c>
      <c r="K15" s="26">
        <f t="shared" si="0"/>
        <v>0.51327452969225718</v>
      </c>
      <c r="L15" s="39">
        <f t="shared" si="1"/>
        <v>0.56512920248186727</v>
      </c>
      <c r="M15" s="41">
        <f t="shared" si="5"/>
        <v>0.22347558008561902</v>
      </c>
      <c r="N15" s="31">
        <f t="shared" si="6"/>
        <v>0.40112624551191811</v>
      </c>
      <c r="O15" s="32">
        <f t="shared" si="7"/>
        <v>0.29859218889968253</v>
      </c>
      <c r="P15" s="107">
        <v>1237.7725829999999</v>
      </c>
      <c r="Q15" s="108">
        <v>906.79411300000004</v>
      </c>
    </row>
    <row r="16" spans="2:17" x14ac:dyDescent="0.25">
      <c r="B16" s="16"/>
      <c r="C16" s="25">
        <v>2012</v>
      </c>
      <c r="D16" s="37">
        <v>388.95342099999999</v>
      </c>
      <c r="E16" s="37">
        <v>942.11060099999997</v>
      </c>
      <c r="F16" s="38">
        <f t="shared" si="2"/>
        <v>1331.064022</v>
      </c>
      <c r="G16" s="37">
        <v>315.57876700000003</v>
      </c>
      <c r="H16" s="37">
        <v>559.57169099999999</v>
      </c>
      <c r="I16" s="38">
        <f t="shared" si="3"/>
        <v>875.15045800000007</v>
      </c>
      <c r="J16" s="26">
        <f t="shared" si="4"/>
        <v>0.81135362221174556</v>
      </c>
      <c r="K16" s="26">
        <f t="shared" si="0"/>
        <v>0.59395541288469167</v>
      </c>
      <c r="L16" s="39">
        <f t="shared" si="1"/>
        <v>0.65748186678882381</v>
      </c>
      <c r="M16" s="41">
        <f t="shared" si="5"/>
        <v>0.2574399712258682</v>
      </c>
      <c r="N16" s="31">
        <f t="shared" si="6"/>
        <v>0.40395620577294983</v>
      </c>
      <c r="O16" s="32">
        <f t="shared" si="7"/>
        <v>0.33517018319093156</v>
      </c>
      <c r="P16" s="107">
        <v>1225.834378</v>
      </c>
      <c r="Q16" s="108">
        <v>1385.2286039999999</v>
      </c>
    </row>
    <row r="17" spans="2:17" x14ac:dyDescent="0.25">
      <c r="B17" s="16"/>
      <c r="C17" s="25">
        <v>2013</v>
      </c>
      <c r="D17" s="37">
        <v>246.754469</v>
      </c>
      <c r="E17" s="37">
        <v>946.38041099999998</v>
      </c>
      <c r="F17" s="38">
        <f t="shared" si="2"/>
        <v>1193.1348800000001</v>
      </c>
      <c r="G17" s="37">
        <v>193.89044200000001</v>
      </c>
      <c r="H17" s="37">
        <v>585.89568699999995</v>
      </c>
      <c r="I17" s="38">
        <f t="shared" si="3"/>
        <v>779.78612899999996</v>
      </c>
      <c r="J17" s="26">
        <f t="shared" si="4"/>
        <v>0.78576263597479168</v>
      </c>
      <c r="K17" s="26">
        <f t="shared" si="0"/>
        <v>0.61909109718459709</v>
      </c>
      <c r="L17" s="39">
        <f t="shared" si="1"/>
        <v>0.65356075165617478</v>
      </c>
      <c r="M17" s="41">
        <f t="shared" si="5"/>
        <v>0.15597929312470915</v>
      </c>
      <c r="N17" s="31">
        <f t="shared" si="6"/>
        <v>0.40316052530357643</v>
      </c>
      <c r="O17" s="32">
        <f t="shared" si="7"/>
        <v>0.28920502828609562</v>
      </c>
      <c r="P17" s="107">
        <v>1243.052447</v>
      </c>
      <c r="Q17" s="108">
        <v>1453.256582</v>
      </c>
    </row>
    <row r="18" spans="2:17" x14ac:dyDescent="0.25">
      <c r="B18" s="16"/>
      <c r="C18" s="25">
        <v>2014</v>
      </c>
      <c r="D18" s="37">
        <v>190.548699</v>
      </c>
      <c r="E18" s="37">
        <v>792.31102599999997</v>
      </c>
      <c r="F18" s="38">
        <f t="shared" si="2"/>
        <v>982.85972500000003</v>
      </c>
      <c r="G18" s="37">
        <v>151.22462400000001</v>
      </c>
      <c r="H18" s="37">
        <v>619.59097999999994</v>
      </c>
      <c r="I18" s="38">
        <f t="shared" si="3"/>
        <v>770.81560399999989</v>
      </c>
      <c r="J18" s="26">
        <f t="shared" si="4"/>
        <v>0.79362716614507034</v>
      </c>
      <c r="K18" s="26">
        <f t="shared" si="0"/>
        <v>0.78200474266781184</v>
      </c>
      <c r="L18" s="39">
        <f t="shared" si="1"/>
        <v>0.78425800182218264</v>
      </c>
      <c r="M18" s="41">
        <f t="shared" si="5"/>
        <v>0.11239894814242281</v>
      </c>
      <c r="N18" s="31">
        <f t="shared" si="6"/>
        <v>0.4033902669408912</v>
      </c>
      <c r="O18" s="32">
        <f t="shared" si="7"/>
        <v>0.26751551252981021</v>
      </c>
      <c r="P18" s="107">
        <v>1345.4273949999999</v>
      </c>
      <c r="Q18" s="108">
        <v>1535.959171</v>
      </c>
    </row>
    <row r="19" spans="2:17" x14ac:dyDescent="0.25">
      <c r="B19" s="16"/>
      <c r="C19" s="25">
        <v>2015</v>
      </c>
      <c r="D19" s="37">
        <v>154.48179400000001</v>
      </c>
      <c r="E19" s="37">
        <v>553.69631600000002</v>
      </c>
      <c r="F19" s="38">
        <f t="shared" si="2"/>
        <v>708.17811000000006</v>
      </c>
      <c r="G19" s="37">
        <v>119.94317599999999</v>
      </c>
      <c r="H19" s="37">
        <v>303.03075899999999</v>
      </c>
      <c r="I19" s="38">
        <f t="shared" si="3"/>
        <v>422.97393499999998</v>
      </c>
      <c r="J19" s="26">
        <f t="shared" si="4"/>
        <v>0.77642272849317107</v>
      </c>
      <c r="K19" s="26">
        <f t="shared" si="0"/>
        <v>0.5472869337277656</v>
      </c>
      <c r="L19" s="39">
        <f t="shared" si="1"/>
        <v>0.59727055810860907</v>
      </c>
      <c r="M19" s="41">
        <f t="shared" si="5"/>
        <v>8.5111866054960406E-2</v>
      </c>
      <c r="N19" s="31">
        <f t="shared" si="6"/>
        <v>0.26232148604674321</v>
      </c>
      <c r="O19" s="32">
        <f t="shared" si="7"/>
        <v>0.16493877151859423</v>
      </c>
      <c r="P19" s="107">
        <v>1409.241526</v>
      </c>
      <c r="Q19" s="108">
        <v>1155.1884809999999</v>
      </c>
    </row>
    <row r="20" spans="2:17" x14ac:dyDescent="0.25">
      <c r="B20" s="16"/>
      <c r="C20" s="25">
        <v>2016</v>
      </c>
      <c r="D20" s="37">
        <v>146.00389899999999</v>
      </c>
      <c r="E20" s="37">
        <v>571.68808899999999</v>
      </c>
      <c r="F20" s="38">
        <f t="shared" si="2"/>
        <v>717.69198800000004</v>
      </c>
      <c r="G20" s="37">
        <v>101.590858</v>
      </c>
      <c r="H20" s="37">
        <v>381.83719000000002</v>
      </c>
      <c r="I20" s="38">
        <f t="shared" si="3"/>
        <v>483.42804799999999</v>
      </c>
      <c r="J20" s="26">
        <f t="shared" si="4"/>
        <v>0.6958092126019183</v>
      </c>
      <c r="K20" s="26">
        <f t="shared" si="0"/>
        <v>0.66791174653981644</v>
      </c>
      <c r="L20" s="39">
        <f t="shared" si="1"/>
        <v>0.67358707646601168</v>
      </c>
      <c r="M20" s="41">
        <f t="shared" si="5"/>
        <v>6.6121261358569744E-2</v>
      </c>
      <c r="N20" s="31">
        <f t="shared" si="6"/>
        <v>0.2815619148965004</v>
      </c>
      <c r="O20" s="32">
        <f t="shared" si="7"/>
        <v>0.16712740998362099</v>
      </c>
      <c r="P20" s="107">
        <v>1536.4325470000001</v>
      </c>
      <c r="Q20" s="108">
        <v>1356.1393419999999</v>
      </c>
    </row>
    <row r="21" spans="2:17" x14ac:dyDescent="0.25">
      <c r="B21" s="16"/>
      <c r="C21" s="25" t="s">
        <v>12</v>
      </c>
      <c r="D21" s="37">
        <v>152.51394400000001</v>
      </c>
      <c r="E21" s="37">
        <v>428.46597600000001</v>
      </c>
      <c r="F21" s="38">
        <f t="shared" si="2"/>
        <v>580.97991999999999</v>
      </c>
      <c r="G21" s="37">
        <v>35.200138000000003</v>
      </c>
      <c r="H21" s="37">
        <v>100.416642</v>
      </c>
      <c r="I21" s="38">
        <f t="shared" si="3"/>
        <v>135.61678000000001</v>
      </c>
      <c r="J21" s="26">
        <f>+G21/D21</f>
        <v>0.23079947365337297</v>
      </c>
      <c r="K21" s="26">
        <f t="shared" ref="K21:L21" si="8">+H21/E21</f>
        <v>0.23436316446279504</v>
      </c>
      <c r="L21" s="39">
        <f t="shared" si="8"/>
        <v>0.23342765443597432</v>
      </c>
      <c r="M21" s="41">
        <f t="shared" si="5"/>
        <v>5.7338261541935852E-2</v>
      </c>
      <c r="N21" s="31">
        <f t="shared" si="6"/>
        <v>0.19292212265773193</v>
      </c>
      <c r="O21" s="32">
        <f t="shared" si="7"/>
        <v>0.11954864833847816</v>
      </c>
      <c r="P21" s="107">
        <v>613.90312600000004</v>
      </c>
      <c r="Q21" s="108">
        <v>520.50351000000001</v>
      </c>
    </row>
    <row r="22" spans="2:17" x14ac:dyDescent="0.25">
      <c r="B22" s="16"/>
      <c r="C22" s="27" t="s">
        <v>67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9">
        <f>SUM(P13:P21)</f>
        <v>10480.13802</v>
      </c>
      <c r="Q22" s="109">
        <f>SUM(Q13:Q21)</f>
        <v>9820.2868039999994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97"/>
      <c r="Q24" s="96"/>
    </row>
    <row r="25" spans="2:17" x14ac:dyDescent="0.25">
      <c r="P25" s="96"/>
      <c r="Q25" s="96"/>
    </row>
    <row r="26" spans="2:17" x14ac:dyDescent="0.25">
      <c r="P26" s="96"/>
      <c r="Q26" s="96"/>
    </row>
    <row r="27" spans="2:17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98"/>
      <c r="Q27" s="96"/>
    </row>
    <row r="28" spans="2:17" ht="15" customHeight="1" x14ac:dyDescent="0.25">
      <c r="B28" s="16"/>
      <c r="C28" s="139" t="s">
        <v>30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222.79143144</v>
      </c>
      <c r="I32" s="46">
        <v>216.93442922999998</v>
      </c>
      <c r="J32" s="46">
        <f>+I32+H32</f>
        <v>439.72586066999997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227.34586281999998</v>
      </c>
      <c r="I33" s="46">
        <v>467.22398305000002</v>
      </c>
      <c r="J33" s="46">
        <f t="shared" ref="J33:J40" si="9">+I33+H33</f>
        <v>694.56984586999999</v>
      </c>
      <c r="K33" s="44">
        <f>+J33/J32-1</f>
        <v>0.57955196178751067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220.16932204</v>
      </c>
      <c r="I34" s="46">
        <v>488.80930224000002</v>
      </c>
      <c r="J34" s="46">
        <f t="shared" si="9"/>
        <v>708.97862428000008</v>
      </c>
      <c r="K34" s="44">
        <f t="shared" ref="K34:K40" si="10">+J34/J33-1</f>
        <v>2.0744894837684713E-2</v>
      </c>
      <c r="L34" s="12"/>
      <c r="M34" s="12"/>
      <c r="N34" s="12"/>
      <c r="O34" s="12"/>
      <c r="P34" s="51"/>
      <c r="Q34" s="33"/>
    </row>
    <row r="35" spans="2:17" x14ac:dyDescent="0.25">
      <c r="B35" s="16"/>
      <c r="C35" s="12"/>
      <c r="D35" s="12"/>
      <c r="E35" s="12"/>
      <c r="F35" s="12"/>
      <c r="G35" s="42">
        <v>2012</v>
      </c>
      <c r="H35" s="46">
        <v>198.68841666999998</v>
      </c>
      <c r="I35" s="46">
        <v>549.28831486000001</v>
      </c>
      <c r="J35" s="46">
        <f t="shared" si="9"/>
        <v>747.97673153000005</v>
      </c>
      <c r="K35" s="44">
        <f t="shared" si="10"/>
        <v>5.5006040964358238E-2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226.36291236000002</v>
      </c>
      <c r="I36" s="46">
        <v>566.63169990999995</v>
      </c>
      <c r="J36" s="46">
        <f t="shared" si="9"/>
        <v>792.99461226999995</v>
      </c>
      <c r="K36" s="44">
        <f t="shared" si="10"/>
        <v>6.0186204787300079E-2</v>
      </c>
      <c r="L36" s="12"/>
      <c r="M36" s="12"/>
      <c r="N36" s="12"/>
      <c r="O36" s="12"/>
      <c r="P36" s="51"/>
      <c r="Q36" s="33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130.66278510000001</v>
      </c>
      <c r="I37" s="46">
        <v>455.91958652999995</v>
      </c>
      <c r="J37" s="46">
        <f t="shared" si="9"/>
        <v>586.5823716299999</v>
      </c>
      <c r="K37" s="44">
        <f t="shared" si="10"/>
        <v>-0.26029463182496437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2">
        <v>2015</v>
      </c>
      <c r="H38" s="46">
        <v>158.80866232</v>
      </c>
      <c r="I38" s="46">
        <v>360.65691939999999</v>
      </c>
      <c r="J38" s="46">
        <f t="shared" si="9"/>
        <v>519.46558172000005</v>
      </c>
      <c r="K38" s="44">
        <f t="shared" si="10"/>
        <v>-0.11442005957917756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115.65224666</v>
      </c>
      <c r="I39" s="46">
        <v>316.02649798000004</v>
      </c>
      <c r="J39" s="46">
        <f t="shared" si="9"/>
        <v>431.67874464000005</v>
      </c>
      <c r="K39" s="44">
        <f t="shared" si="10"/>
        <v>-0.16899452084838695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10.0305316</v>
      </c>
      <c r="I40" s="46">
        <v>75.354654629999999</v>
      </c>
      <c r="J40" s="46">
        <f t="shared" si="9"/>
        <v>85.385186230000002</v>
      </c>
      <c r="K40" s="44">
        <f t="shared" si="10"/>
        <v>-0.80220201413621317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52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28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50</v>
      </c>
      <c r="E44" s="145"/>
      <c r="F44" s="145"/>
      <c r="G44" s="145"/>
      <c r="H44" s="145"/>
      <c r="I44" s="21"/>
      <c r="J44" s="145" t="s">
        <v>51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17</v>
      </c>
      <c r="E45" s="30">
        <v>2016</v>
      </c>
      <c r="F45" s="30" t="s">
        <v>18</v>
      </c>
      <c r="G45" s="30" t="s">
        <v>12</v>
      </c>
      <c r="H45" s="30" t="s">
        <v>18</v>
      </c>
      <c r="I45" s="21"/>
      <c r="J45" s="30" t="s">
        <v>17</v>
      </c>
      <c r="K45" s="30">
        <v>2016</v>
      </c>
      <c r="L45" s="30" t="s">
        <v>18</v>
      </c>
      <c r="M45" s="30" t="s">
        <v>12</v>
      </c>
      <c r="N45" s="30" t="s">
        <v>18</v>
      </c>
      <c r="O45" s="12"/>
      <c r="P45" s="17"/>
    </row>
    <row r="46" spans="2:17" x14ac:dyDescent="0.25">
      <c r="B46" s="16"/>
      <c r="C46" s="12"/>
      <c r="D46" s="43" t="s">
        <v>19</v>
      </c>
      <c r="E46" s="52">
        <f>+E57</f>
        <v>98.897306240000006</v>
      </c>
      <c r="F46" s="44">
        <f>+E46/E48</f>
        <v>0.85512654614261863</v>
      </c>
      <c r="G46" s="52">
        <f>+G57</f>
        <v>0.72434755000000006</v>
      </c>
      <c r="H46" s="44">
        <f>+G46/G48</f>
        <v>7.2214273269424728E-2</v>
      </c>
      <c r="I46" s="21"/>
      <c r="J46" s="43" t="s">
        <v>19</v>
      </c>
      <c r="K46" s="52">
        <f>+K57</f>
        <v>169.64139606000001</v>
      </c>
      <c r="L46" s="44">
        <f>+K46/K48</f>
        <v>0.53679484835710167</v>
      </c>
      <c r="M46" s="52">
        <f>+M57</f>
        <v>2.1730423800000001</v>
      </c>
      <c r="N46" s="44">
        <f>+M46/M48</f>
        <v>2.8837533536181507E-2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16.754940419999997</v>
      </c>
      <c r="F47" s="44">
        <f>+E47/E48</f>
        <v>0.14487345385738135</v>
      </c>
      <c r="G47" s="52">
        <v>9.3061840499999988</v>
      </c>
      <c r="H47" s="44">
        <f>+G47/G48</f>
        <v>0.92778572673057513</v>
      </c>
      <c r="I47" s="21"/>
      <c r="J47" s="43" t="s">
        <v>3</v>
      </c>
      <c r="K47" s="52">
        <v>146.38510192000001</v>
      </c>
      <c r="L47" s="44">
        <f>+K47/K48</f>
        <v>0.46320515164289827</v>
      </c>
      <c r="M47" s="52">
        <v>73.181612250000001</v>
      </c>
      <c r="N47" s="44">
        <f>+M47/M48</f>
        <v>0.97116246646381854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115.65224666</v>
      </c>
      <c r="F48" s="48">
        <f>SUM(F46:F47)</f>
        <v>1</v>
      </c>
      <c r="G48" s="53">
        <f>SUM(G46:G47)</f>
        <v>10.0305316</v>
      </c>
      <c r="H48" s="48">
        <f>SUM(H46:H47)</f>
        <v>0.99999999999999989</v>
      </c>
      <c r="I48" s="21"/>
      <c r="J48" s="47" t="s">
        <v>1</v>
      </c>
      <c r="K48" s="53">
        <f>SUM(K46:K47)</f>
        <v>316.02649798000004</v>
      </c>
      <c r="L48" s="48">
        <f>SUM(L46:L47)</f>
        <v>1</v>
      </c>
      <c r="M48" s="53">
        <f>SUM(M46:M47)</f>
        <v>75.354654629999999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20</v>
      </c>
      <c r="E50" s="30">
        <v>2016</v>
      </c>
      <c r="F50" s="30" t="s">
        <v>18</v>
      </c>
      <c r="G50" s="30" t="s">
        <v>12</v>
      </c>
      <c r="H50" s="30" t="s">
        <v>18</v>
      </c>
      <c r="I50" s="21"/>
      <c r="J50" s="30" t="s">
        <v>20</v>
      </c>
      <c r="K50" s="30">
        <v>2016</v>
      </c>
      <c r="L50" s="30" t="s">
        <v>18</v>
      </c>
      <c r="M50" s="30" t="s">
        <v>12</v>
      </c>
      <c r="N50" s="30" t="s">
        <v>18</v>
      </c>
      <c r="O50" s="12"/>
      <c r="P50" s="17"/>
    </row>
    <row r="51" spans="2:16" x14ac:dyDescent="0.25">
      <c r="B51" s="16"/>
      <c r="C51" s="12"/>
      <c r="D51" s="50" t="s">
        <v>21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21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22</v>
      </c>
      <c r="E52" s="52">
        <v>2.3246692200000001</v>
      </c>
      <c r="F52" s="44">
        <f>+E52/E57</f>
        <v>2.3505890184294668E-2</v>
      </c>
      <c r="G52" s="52">
        <v>0.72434755000000006</v>
      </c>
      <c r="H52" s="44">
        <f>+G52/G57</f>
        <v>1</v>
      </c>
      <c r="I52" s="21"/>
      <c r="J52" s="50" t="s">
        <v>22</v>
      </c>
      <c r="K52" s="52">
        <v>6.9740080300000002</v>
      </c>
      <c r="L52" s="44">
        <f>+K52/K57</f>
        <v>4.1110296142183256E-2</v>
      </c>
      <c r="M52" s="52">
        <v>2.1730423800000001</v>
      </c>
      <c r="N52" s="44">
        <f>+M52/M57</f>
        <v>1</v>
      </c>
      <c r="O52" s="12"/>
      <c r="P52" s="17"/>
    </row>
    <row r="53" spans="2:16" x14ac:dyDescent="0.25">
      <c r="B53" s="16"/>
      <c r="C53" s="12"/>
      <c r="D53" s="50" t="s">
        <v>23</v>
      </c>
      <c r="E53" s="52">
        <v>54.222463070000003</v>
      </c>
      <c r="F53" s="44">
        <f>+E53/E57</f>
        <v>0.54827037390093425</v>
      </c>
      <c r="G53" s="52"/>
      <c r="H53" s="44">
        <f>+G53/G57</f>
        <v>0</v>
      </c>
      <c r="I53" s="21"/>
      <c r="J53" s="50" t="s">
        <v>23</v>
      </c>
      <c r="K53" s="52">
        <v>162.66738803000001</v>
      </c>
      <c r="L53" s="44">
        <f>+K53/K57</f>
        <v>0.9588897038578168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24</v>
      </c>
      <c r="E54" s="52"/>
      <c r="F54" s="44">
        <f>+E54/E57</f>
        <v>0</v>
      </c>
      <c r="G54" s="52"/>
      <c r="H54" s="44">
        <f>+G54/G57</f>
        <v>0</v>
      </c>
      <c r="I54" s="21"/>
      <c r="J54" s="50" t="s">
        <v>24</v>
      </c>
      <c r="K54" s="52"/>
      <c r="L54" s="44">
        <f>+K54/K57</f>
        <v>0</v>
      </c>
      <c r="M54" s="52"/>
      <c r="N54" s="44">
        <f>+M54/M57</f>
        <v>0</v>
      </c>
      <c r="O54" s="12"/>
      <c r="P54" s="17"/>
    </row>
    <row r="55" spans="2:16" x14ac:dyDescent="0.25">
      <c r="B55" s="16"/>
      <c r="C55" s="12"/>
      <c r="D55" s="43" t="s">
        <v>25</v>
      </c>
      <c r="E55" s="52">
        <v>42.350173950000006</v>
      </c>
      <c r="F55" s="44">
        <f>+E55/E57</f>
        <v>0.42822373591477109</v>
      </c>
      <c r="G55" s="52"/>
      <c r="H55" s="44">
        <f>+G55/G57</f>
        <v>0</v>
      </c>
      <c r="I55" s="21"/>
      <c r="J55" s="43" t="s">
        <v>25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26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26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98.897306240000006</v>
      </c>
      <c r="F57" s="48">
        <f>SUM(F51:F56)</f>
        <v>1</v>
      </c>
      <c r="G57" s="53">
        <f>SUM(G51:G56)</f>
        <v>0.72434755000000006</v>
      </c>
      <c r="H57" s="48">
        <f>SUM(H51:H56)</f>
        <v>1</v>
      </c>
      <c r="I57" s="21"/>
      <c r="J57" s="47" t="s">
        <v>1</v>
      </c>
      <c r="K57" s="53">
        <f>SUM(K51:K56)</f>
        <v>169.64139606000001</v>
      </c>
      <c r="L57" s="48">
        <f>SUM(L51:L56)</f>
        <v>1</v>
      </c>
      <c r="M57" s="53">
        <f>SUM(M51:M56)</f>
        <v>2.1730423800000001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28</v>
      </c>
      <c r="E58" s="135"/>
      <c r="F58" s="135"/>
      <c r="G58" s="135"/>
      <c r="H58" s="135"/>
      <c r="I58" s="12"/>
      <c r="J58" s="135" t="s">
        <v>28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K11:L23">
    <sortCondition descending="1" ref="K12:K24"/>
  </sortState>
  <mergeCells count="16">
    <mergeCell ref="B1:P2"/>
    <mergeCell ref="C28:O29"/>
    <mergeCell ref="D58:H58"/>
    <mergeCell ref="J58:N58"/>
    <mergeCell ref="C8:O9"/>
    <mergeCell ref="D44:H44"/>
    <mergeCell ref="J44:N44"/>
    <mergeCell ref="L11:L12"/>
    <mergeCell ref="M11:O11"/>
    <mergeCell ref="C23:O23"/>
    <mergeCell ref="G42:K42"/>
    <mergeCell ref="C11:C12"/>
    <mergeCell ref="D11:F11"/>
    <mergeCell ref="G11:I11"/>
    <mergeCell ref="J11:J12"/>
    <mergeCell ref="K11:K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3" sqref="A1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72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68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29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7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5"/>
      <c r="Q9" s="96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5"/>
      <c r="Q10" s="96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05" t="s">
        <v>15</v>
      </c>
      <c r="Q11" s="106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05" t="s">
        <v>10</v>
      </c>
      <c r="Q12" s="106" t="s">
        <v>11</v>
      </c>
    </row>
    <row r="13" spans="2:17" x14ac:dyDescent="0.25">
      <c r="B13" s="16"/>
      <c r="C13" s="25">
        <v>2009</v>
      </c>
      <c r="D13" s="37">
        <v>160.17609899999999</v>
      </c>
      <c r="E13" s="37">
        <v>465.68789900000002</v>
      </c>
      <c r="F13" s="38">
        <f>+E13+D13</f>
        <v>625.86399800000004</v>
      </c>
      <c r="G13" s="37">
        <v>96.172257999999999</v>
      </c>
      <c r="H13" s="37">
        <v>253.00975299999999</v>
      </c>
      <c r="I13" s="38">
        <f>+H13+G13</f>
        <v>349.18201099999999</v>
      </c>
      <c r="J13" s="26">
        <f>+G13/D13</f>
        <v>0.60041578363074011</v>
      </c>
      <c r="K13" s="26">
        <f t="shared" ref="K13:L21" si="0">+H13/E13</f>
        <v>0.54330325856287709</v>
      </c>
      <c r="L13" s="39">
        <f t="shared" si="0"/>
        <v>0.55791995084529522</v>
      </c>
      <c r="M13" s="41">
        <f>+G13/P13</f>
        <v>0.10689960491825165</v>
      </c>
      <c r="N13" s="31">
        <f>+H13/Q13</f>
        <v>0.35872993813516751</v>
      </c>
      <c r="O13" s="32">
        <f>+I13/SUM(P13:Q13)</f>
        <v>0.21756656132342772</v>
      </c>
      <c r="P13" s="110">
        <v>899.65026599999999</v>
      </c>
      <c r="Q13" s="111">
        <v>705.29310799999996</v>
      </c>
    </row>
    <row r="14" spans="2:17" x14ac:dyDescent="0.25">
      <c r="B14" s="16"/>
      <c r="C14" s="25">
        <v>2010</v>
      </c>
      <c r="D14" s="37">
        <v>245.486368</v>
      </c>
      <c r="E14" s="37">
        <v>649.04456800000003</v>
      </c>
      <c r="F14" s="38">
        <f t="shared" ref="F14:F21" si="1">+E14+D14</f>
        <v>894.530936</v>
      </c>
      <c r="G14" s="37">
        <v>130.530113</v>
      </c>
      <c r="H14" s="37">
        <v>454.96256899999997</v>
      </c>
      <c r="I14" s="38">
        <f t="shared" ref="I14:I21" si="2">+H14+G14</f>
        <v>585.49268199999995</v>
      </c>
      <c r="J14" s="26">
        <f t="shared" ref="J14:J20" si="3">+G14/D14</f>
        <v>0.53172041308623708</v>
      </c>
      <c r="K14" s="26">
        <f t="shared" si="0"/>
        <v>0.70097277048623252</v>
      </c>
      <c r="L14" s="39">
        <f t="shared" si="0"/>
        <v>0.6545248000232381</v>
      </c>
      <c r="M14" s="41">
        <f t="shared" ref="M14:N21" si="4">+G14/P14</f>
        <v>0.13606667782232468</v>
      </c>
      <c r="N14" s="31">
        <f t="shared" si="4"/>
        <v>0.49520801385457414</v>
      </c>
      <c r="O14" s="32">
        <f t="shared" ref="O14:O21" si="5">+I14/SUM(P14:Q14)</f>
        <v>0.31175727848674833</v>
      </c>
      <c r="P14" s="110">
        <v>959.30991400000005</v>
      </c>
      <c r="Q14" s="111">
        <v>918.73022300000002</v>
      </c>
    </row>
    <row r="15" spans="2:17" x14ac:dyDescent="0.25">
      <c r="B15" s="16"/>
      <c r="C15" s="25">
        <v>2011</v>
      </c>
      <c r="D15" s="37">
        <v>213.88296600000001</v>
      </c>
      <c r="E15" s="37">
        <v>668.69494699999996</v>
      </c>
      <c r="F15" s="38">
        <f t="shared" si="1"/>
        <v>882.57791299999997</v>
      </c>
      <c r="G15" s="37">
        <v>117.317911</v>
      </c>
      <c r="H15" s="37">
        <v>381.30987399999998</v>
      </c>
      <c r="I15" s="38">
        <f t="shared" si="2"/>
        <v>498.62778499999996</v>
      </c>
      <c r="J15" s="26">
        <f t="shared" si="3"/>
        <v>0.54851451330630974</v>
      </c>
      <c r="K15" s="26">
        <f t="shared" si="0"/>
        <v>0.57022993176588188</v>
      </c>
      <c r="L15" s="39">
        <f t="shared" si="0"/>
        <v>0.56496744101050256</v>
      </c>
      <c r="M15" s="41">
        <f t="shared" si="4"/>
        <v>0.11684572352658795</v>
      </c>
      <c r="N15" s="31">
        <f t="shared" si="4"/>
        <v>0.42754945821355633</v>
      </c>
      <c r="O15" s="32">
        <f t="shared" si="5"/>
        <v>0.26300447734475363</v>
      </c>
      <c r="P15" s="110">
        <v>1004.041119</v>
      </c>
      <c r="Q15" s="111">
        <v>891.84974199999999</v>
      </c>
    </row>
    <row r="16" spans="2:17" x14ac:dyDescent="0.25">
      <c r="B16" s="16"/>
      <c r="C16" s="25">
        <v>2012</v>
      </c>
      <c r="D16" s="37">
        <v>175.831154</v>
      </c>
      <c r="E16" s="37">
        <v>816.71601599999997</v>
      </c>
      <c r="F16" s="38">
        <f t="shared" si="1"/>
        <v>992.54716999999994</v>
      </c>
      <c r="G16" s="37">
        <v>105.02694099999999</v>
      </c>
      <c r="H16" s="37">
        <v>551.58339799999999</v>
      </c>
      <c r="I16" s="38">
        <f t="shared" si="2"/>
        <v>656.61033899999995</v>
      </c>
      <c r="J16" s="26">
        <f t="shared" si="3"/>
        <v>0.59731702039560064</v>
      </c>
      <c r="K16" s="26">
        <f t="shared" si="0"/>
        <v>0.67536743151122436</v>
      </c>
      <c r="L16" s="39">
        <f t="shared" si="0"/>
        <v>0.66154068929540144</v>
      </c>
      <c r="M16" s="41">
        <f t="shared" si="4"/>
        <v>9.5599239062871377E-2</v>
      </c>
      <c r="N16" s="31">
        <f t="shared" si="4"/>
        <v>0.45279056798679745</v>
      </c>
      <c r="O16" s="32">
        <f t="shared" si="5"/>
        <v>0.28341218315077271</v>
      </c>
      <c r="P16" s="110">
        <v>1098.616914</v>
      </c>
      <c r="Q16" s="111">
        <v>1218.18659</v>
      </c>
    </row>
    <row r="17" spans="2:17" x14ac:dyDescent="0.25">
      <c r="B17" s="16"/>
      <c r="C17" s="25">
        <v>2013</v>
      </c>
      <c r="D17" s="37">
        <v>224.114709</v>
      </c>
      <c r="E17" s="37">
        <v>850.70289500000001</v>
      </c>
      <c r="F17" s="38">
        <f t="shared" si="1"/>
        <v>1074.8176040000001</v>
      </c>
      <c r="G17" s="37">
        <v>192.86966699999999</v>
      </c>
      <c r="H17" s="37">
        <v>555.62850900000001</v>
      </c>
      <c r="I17" s="38">
        <f t="shared" si="2"/>
        <v>748.49817600000006</v>
      </c>
      <c r="J17" s="26">
        <f t="shared" si="3"/>
        <v>0.860584599112591</v>
      </c>
      <c r="K17" s="26">
        <f t="shared" si="0"/>
        <v>0.65314049389710849</v>
      </c>
      <c r="L17" s="39">
        <f t="shared" si="0"/>
        <v>0.69639553093884754</v>
      </c>
      <c r="M17" s="41">
        <f t="shared" si="4"/>
        <v>0.14269058514004687</v>
      </c>
      <c r="N17" s="31">
        <f t="shared" si="4"/>
        <v>0.37510093661955402</v>
      </c>
      <c r="O17" s="32">
        <f t="shared" si="5"/>
        <v>0.26421242217119661</v>
      </c>
      <c r="P17" s="110">
        <v>1351.663579</v>
      </c>
      <c r="Q17" s="111">
        <v>1481.277317</v>
      </c>
    </row>
    <row r="18" spans="2:17" x14ac:dyDescent="0.25">
      <c r="B18" s="16"/>
      <c r="C18" s="25">
        <v>2014</v>
      </c>
      <c r="D18" s="37">
        <v>132.25251499999999</v>
      </c>
      <c r="E18" s="37">
        <v>710.45606099999998</v>
      </c>
      <c r="F18" s="38">
        <f t="shared" si="1"/>
        <v>842.70857599999999</v>
      </c>
      <c r="G18" s="37">
        <v>75.324447000000006</v>
      </c>
      <c r="H18" s="37">
        <v>530.96416399999998</v>
      </c>
      <c r="I18" s="38">
        <f t="shared" si="2"/>
        <v>606.28861099999995</v>
      </c>
      <c r="J18" s="26">
        <f t="shared" si="3"/>
        <v>0.56955020477304352</v>
      </c>
      <c r="K18" s="26">
        <f t="shared" si="0"/>
        <v>0.74735679396223775</v>
      </c>
      <c r="L18" s="39">
        <f t="shared" si="0"/>
        <v>0.71945228548380169</v>
      </c>
      <c r="M18" s="41">
        <f t="shared" si="4"/>
        <v>5.486179950864007E-2</v>
      </c>
      <c r="N18" s="31">
        <f t="shared" si="4"/>
        <v>0.37947595249351962</v>
      </c>
      <c r="O18" s="32">
        <f t="shared" si="5"/>
        <v>0.21870391806237943</v>
      </c>
      <c r="P18" s="110">
        <v>1372.9853499999999</v>
      </c>
      <c r="Q18" s="111">
        <v>1399.2037190000001</v>
      </c>
    </row>
    <row r="19" spans="2:17" ht="15" customHeight="1" x14ac:dyDescent="0.25">
      <c r="B19" s="16"/>
      <c r="C19" s="25">
        <v>2015</v>
      </c>
      <c r="D19" s="37">
        <v>111.478371</v>
      </c>
      <c r="E19" s="37">
        <v>529.69497899999999</v>
      </c>
      <c r="F19" s="38">
        <f t="shared" si="1"/>
        <v>641.17335000000003</v>
      </c>
      <c r="G19" s="37">
        <v>82.288904000000002</v>
      </c>
      <c r="H19" s="37">
        <v>297.992974</v>
      </c>
      <c r="I19" s="38">
        <f t="shared" si="2"/>
        <v>380.28187800000001</v>
      </c>
      <c r="J19" s="26">
        <f t="shared" si="3"/>
        <v>0.73816026608426133</v>
      </c>
      <c r="K19" s="26">
        <f t="shared" si="0"/>
        <v>0.56257466242661891</v>
      </c>
      <c r="L19" s="39">
        <f t="shared" si="0"/>
        <v>0.59310306331353291</v>
      </c>
      <c r="M19" s="41">
        <f t="shared" si="4"/>
        <v>4.6200662948200195E-2</v>
      </c>
      <c r="N19" s="31">
        <f t="shared" si="4"/>
        <v>0.28064428254738383</v>
      </c>
      <c r="O19" s="32">
        <f t="shared" si="5"/>
        <v>0.13376374105409275</v>
      </c>
      <c r="P19" s="110">
        <v>1781.1195499999999</v>
      </c>
      <c r="Q19" s="111">
        <v>1061.81737</v>
      </c>
    </row>
    <row r="20" spans="2:17" x14ac:dyDescent="0.25">
      <c r="B20" s="16"/>
      <c r="C20" s="25">
        <v>2016</v>
      </c>
      <c r="D20" s="37">
        <v>114.967915</v>
      </c>
      <c r="E20" s="37">
        <v>576.81528100000003</v>
      </c>
      <c r="F20" s="38">
        <f t="shared" si="1"/>
        <v>691.78319600000009</v>
      </c>
      <c r="G20" s="37">
        <v>94.776672000000005</v>
      </c>
      <c r="H20" s="37">
        <v>403.36844100000002</v>
      </c>
      <c r="I20" s="38">
        <f t="shared" si="2"/>
        <v>498.14511300000004</v>
      </c>
      <c r="J20" s="26">
        <f t="shared" si="3"/>
        <v>0.82437497453093767</v>
      </c>
      <c r="K20" s="26">
        <f t="shared" si="0"/>
        <v>0.69930262648502894</v>
      </c>
      <c r="L20" s="39">
        <f t="shared" si="0"/>
        <v>0.72008848419613825</v>
      </c>
      <c r="M20" s="41">
        <f t="shared" si="4"/>
        <v>4.9571623370405632E-2</v>
      </c>
      <c r="N20" s="31">
        <f t="shared" si="4"/>
        <v>0.3180945591159684</v>
      </c>
      <c r="O20" s="32">
        <f t="shared" si="5"/>
        <v>0.1566498513809774</v>
      </c>
      <c r="P20" s="110">
        <v>1911.913824</v>
      </c>
      <c r="Q20" s="111">
        <v>1268.077147</v>
      </c>
    </row>
    <row r="21" spans="2:17" x14ac:dyDescent="0.25">
      <c r="B21" s="16"/>
      <c r="C21" s="25" t="s">
        <v>12</v>
      </c>
      <c r="D21" s="37">
        <v>77.275028000000006</v>
      </c>
      <c r="E21" s="37">
        <v>380.63178099999999</v>
      </c>
      <c r="F21" s="38">
        <f t="shared" si="1"/>
        <v>457.90680900000001</v>
      </c>
      <c r="G21" s="37">
        <v>11.470798</v>
      </c>
      <c r="H21" s="37">
        <v>96.861818</v>
      </c>
      <c r="I21" s="38">
        <f t="shared" si="2"/>
        <v>108.332616</v>
      </c>
      <c r="J21" s="26">
        <f>+G21/D21</f>
        <v>0.14844120147067433</v>
      </c>
      <c r="K21" s="26">
        <f t="shared" si="0"/>
        <v>0.25447643322247965</v>
      </c>
      <c r="L21" s="39">
        <f t="shared" si="0"/>
        <v>0.23658223435589926</v>
      </c>
      <c r="M21" s="41">
        <f t="shared" si="4"/>
        <v>1.9113937726420772E-2</v>
      </c>
      <c r="N21" s="31">
        <f t="shared" si="4"/>
        <v>0.22293810725499716</v>
      </c>
      <c r="O21" s="32">
        <f t="shared" si="5"/>
        <v>0.10470906164698772</v>
      </c>
      <c r="P21" s="110">
        <v>600.12741300000005</v>
      </c>
      <c r="Q21" s="111">
        <v>434.47851600000001</v>
      </c>
    </row>
    <row r="22" spans="2:17" x14ac:dyDescent="0.25">
      <c r="B22" s="16"/>
      <c r="C22" s="27" t="s">
        <v>67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9">
        <f>SUM(P13:P21)</f>
        <v>10979.427928999999</v>
      </c>
      <c r="Q22" s="109">
        <f>SUM(Q13:Q21)</f>
        <v>9378.9137319999991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97"/>
      <c r="Q24" s="96"/>
    </row>
    <row r="25" spans="2:17" ht="15" customHeight="1" x14ac:dyDescent="0.25">
      <c r="P25" s="96"/>
      <c r="Q25" s="96"/>
    </row>
    <row r="26" spans="2:17" x14ac:dyDescent="0.25">
      <c r="P26" s="96"/>
      <c r="Q26" s="96"/>
    </row>
    <row r="27" spans="2:17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30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101.59569292</v>
      </c>
      <c r="I32" s="46">
        <v>314.07655416</v>
      </c>
      <c r="J32" s="46">
        <f>+I32+H32</f>
        <v>415.67224708000003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205.55672268000001</v>
      </c>
      <c r="I33" s="46">
        <v>426.76807810000003</v>
      </c>
      <c r="J33" s="46">
        <f t="shared" ref="J33:J40" si="6">+I33+H33</f>
        <v>632.32480078000003</v>
      </c>
      <c r="K33" s="44">
        <f>+J33/J32-1</f>
        <v>0.52121005244380236</v>
      </c>
      <c r="L33" s="12"/>
      <c r="M33" s="12"/>
      <c r="N33" s="12"/>
      <c r="O33" s="12"/>
      <c r="P33" s="51"/>
      <c r="Q33" s="33"/>
    </row>
    <row r="34" spans="2:17" ht="15" customHeight="1" x14ac:dyDescent="0.25">
      <c r="B34" s="16"/>
      <c r="C34" s="12"/>
      <c r="D34" s="12"/>
      <c r="E34" s="12"/>
      <c r="F34" s="12"/>
      <c r="G34" s="42">
        <v>2011</v>
      </c>
      <c r="H34" s="46">
        <v>151.56819757</v>
      </c>
      <c r="I34" s="46">
        <v>466.79461039</v>
      </c>
      <c r="J34" s="46">
        <f t="shared" si="6"/>
        <v>618.36280796000005</v>
      </c>
      <c r="K34" s="44">
        <f t="shared" ref="K34:K40" si="7">+J34/J33-1</f>
        <v>-2.2080413108543695E-2</v>
      </c>
      <c r="L34" s="12"/>
      <c r="M34" s="12"/>
      <c r="N34" s="12"/>
      <c r="O34" s="12"/>
      <c r="P34" s="51"/>
      <c r="Q34" s="33"/>
    </row>
    <row r="35" spans="2:17" x14ac:dyDescent="0.25">
      <c r="B35" s="16"/>
      <c r="C35" s="12"/>
      <c r="D35" s="12"/>
      <c r="E35" s="12"/>
      <c r="F35" s="12"/>
      <c r="G35" s="42">
        <v>2012</v>
      </c>
      <c r="H35" s="46">
        <v>148.15879337000001</v>
      </c>
      <c r="I35" s="46">
        <v>525.49247786000001</v>
      </c>
      <c r="J35" s="46">
        <f t="shared" si="6"/>
        <v>673.65127123000002</v>
      </c>
      <c r="K35" s="44">
        <f t="shared" si="7"/>
        <v>8.9411042446744915E-2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144.55635952</v>
      </c>
      <c r="I36" s="46">
        <v>541.30966309000007</v>
      </c>
      <c r="J36" s="46">
        <f t="shared" si="6"/>
        <v>685.86602261000007</v>
      </c>
      <c r="K36" s="44">
        <f t="shared" si="7"/>
        <v>1.8132158138286503E-2</v>
      </c>
      <c r="L36" s="12"/>
      <c r="M36" s="12"/>
      <c r="N36" s="12"/>
      <c r="O36" s="12"/>
      <c r="P36" s="51"/>
    </row>
    <row r="37" spans="2:17" ht="15" customHeight="1" x14ac:dyDescent="0.25">
      <c r="B37" s="16"/>
      <c r="C37" s="12"/>
      <c r="D37" s="12"/>
      <c r="E37" s="12"/>
      <c r="F37" s="12"/>
      <c r="G37" s="42">
        <v>2014</v>
      </c>
      <c r="H37" s="46">
        <v>97.807051860000001</v>
      </c>
      <c r="I37" s="46">
        <v>431.29514254000003</v>
      </c>
      <c r="J37" s="46">
        <f t="shared" si="6"/>
        <v>529.10219440000003</v>
      </c>
      <c r="K37" s="44">
        <f t="shared" si="7"/>
        <v>-0.22856333896443759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2">
        <v>2015</v>
      </c>
      <c r="H38" s="46">
        <v>87.184189279999998</v>
      </c>
      <c r="I38" s="46">
        <v>364.31060572000001</v>
      </c>
      <c r="J38" s="46">
        <f t="shared" si="6"/>
        <v>451.49479500000001</v>
      </c>
      <c r="K38" s="44">
        <f t="shared" si="7"/>
        <v>-0.14667752321081662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73.311970799999997</v>
      </c>
      <c r="I39" s="46">
        <v>336.86721119999999</v>
      </c>
      <c r="J39" s="46">
        <f t="shared" si="6"/>
        <v>410.17918199999997</v>
      </c>
      <c r="K39" s="44">
        <f t="shared" si="7"/>
        <v>-9.1508503436900201E-2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4.9445930100000002</v>
      </c>
      <c r="I40" s="46">
        <v>64.864764350000002</v>
      </c>
      <c r="J40" s="46">
        <f t="shared" si="6"/>
        <v>69.809357360000007</v>
      </c>
      <c r="K40" s="44">
        <f t="shared" si="7"/>
        <v>-0.82980765376824994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67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28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50</v>
      </c>
      <c r="E44" s="145"/>
      <c r="F44" s="145"/>
      <c r="G44" s="145"/>
      <c r="H44" s="145"/>
      <c r="I44" s="21"/>
      <c r="J44" s="145" t="s">
        <v>51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17</v>
      </c>
      <c r="E45" s="30">
        <v>2016</v>
      </c>
      <c r="F45" s="30" t="s">
        <v>18</v>
      </c>
      <c r="G45" s="30" t="s">
        <v>12</v>
      </c>
      <c r="H45" s="30" t="s">
        <v>18</v>
      </c>
      <c r="I45" s="21"/>
      <c r="J45" s="30" t="s">
        <v>17</v>
      </c>
      <c r="K45" s="30">
        <v>2015</v>
      </c>
      <c r="L45" s="30" t="s">
        <v>18</v>
      </c>
      <c r="M45" s="30" t="s">
        <v>12</v>
      </c>
      <c r="N45" s="30" t="s">
        <v>18</v>
      </c>
      <c r="O45" s="12"/>
      <c r="P45" s="17"/>
    </row>
    <row r="46" spans="2:17" x14ac:dyDescent="0.25">
      <c r="B46" s="16"/>
      <c r="C46" s="12"/>
      <c r="D46" s="43" t="s">
        <v>19</v>
      </c>
      <c r="E46" s="52">
        <f>+E57</f>
        <v>63.222508069999996</v>
      </c>
      <c r="F46" s="44">
        <f>+E46/E48</f>
        <v>0.86237632654120377</v>
      </c>
      <c r="G46" s="52">
        <f>+G57</f>
        <v>0.93799703999999995</v>
      </c>
      <c r="H46" s="44">
        <f>+G46/G48</f>
        <v>0.18970156656027792</v>
      </c>
      <c r="I46" s="21"/>
      <c r="J46" s="43" t="s">
        <v>19</v>
      </c>
      <c r="K46" s="52">
        <f>+K57</f>
        <v>193.28929806000002</v>
      </c>
      <c r="L46" s="44">
        <f>+K46/K48</f>
        <v>0.57378483756688037</v>
      </c>
      <c r="M46" s="52">
        <f>+M57</f>
        <v>2.81399102</v>
      </c>
      <c r="N46" s="44">
        <f>+M46/M48</f>
        <v>4.3382428783925737E-2</v>
      </c>
      <c r="O46" s="12"/>
      <c r="P46" s="17"/>
    </row>
    <row r="47" spans="2:17" x14ac:dyDescent="0.25">
      <c r="B47" s="16"/>
      <c r="C47" s="12"/>
      <c r="D47" s="43" t="s">
        <v>3</v>
      </c>
      <c r="E47" s="52">
        <v>10.089462730000001</v>
      </c>
      <c r="F47" s="44">
        <f>+E47/E48</f>
        <v>0.1376236734587962</v>
      </c>
      <c r="G47" s="52">
        <v>4.0065959700000002</v>
      </c>
      <c r="H47" s="44">
        <f>+G47/G48</f>
        <v>0.81029843343972208</v>
      </c>
      <c r="I47" s="21"/>
      <c r="J47" s="43" t="s">
        <v>3</v>
      </c>
      <c r="K47" s="52">
        <v>143.57791313999999</v>
      </c>
      <c r="L47" s="44">
        <f>+K47/K48</f>
        <v>0.42621516243311952</v>
      </c>
      <c r="M47" s="52">
        <v>62.050773329999998</v>
      </c>
      <c r="N47" s="44">
        <f>+M47/M48</f>
        <v>0.95661757121607427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73.311970799999997</v>
      </c>
      <c r="F48" s="48">
        <f>SUM(F46:F47)</f>
        <v>1</v>
      </c>
      <c r="G48" s="53">
        <f>SUM(G46:G47)</f>
        <v>4.9445930100000002</v>
      </c>
      <c r="H48" s="48">
        <f>SUM(H46:H47)</f>
        <v>1</v>
      </c>
      <c r="I48" s="21"/>
      <c r="J48" s="47" t="s">
        <v>1</v>
      </c>
      <c r="K48" s="53">
        <f>SUM(K46:K47)</f>
        <v>336.86721120000004</v>
      </c>
      <c r="L48" s="48">
        <f>SUM(L46:L47)</f>
        <v>0.99999999999999989</v>
      </c>
      <c r="M48" s="53">
        <f>SUM(M46:M47)</f>
        <v>64.864764350000002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20</v>
      </c>
      <c r="E50" s="30">
        <v>2016</v>
      </c>
      <c r="F50" s="30" t="s">
        <v>18</v>
      </c>
      <c r="G50" s="30" t="s">
        <v>12</v>
      </c>
      <c r="H50" s="30" t="s">
        <v>18</v>
      </c>
      <c r="I50" s="21"/>
      <c r="J50" s="30" t="s">
        <v>20</v>
      </c>
      <c r="K50" s="30">
        <v>2015</v>
      </c>
      <c r="L50" s="30" t="s">
        <v>18</v>
      </c>
      <c r="M50" s="30" t="s">
        <v>12</v>
      </c>
      <c r="N50" s="30" t="s">
        <v>18</v>
      </c>
      <c r="O50" s="12"/>
      <c r="P50" s="17"/>
    </row>
    <row r="51" spans="2:16" x14ac:dyDescent="0.25">
      <c r="B51" s="16"/>
      <c r="C51" s="12"/>
      <c r="D51" s="50" t="s">
        <v>21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21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22</v>
      </c>
      <c r="E52" s="52"/>
      <c r="F52" s="44">
        <f>+E52/E57</f>
        <v>0</v>
      </c>
      <c r="G52" s="52"/>
      <c r="H52" s="44">
        <f>+G52/G57</f>
        <v>0</v>
      </c>
      <c r="I52" s="21"/>
      <c r="J52" s="50" t="s">
        <v>22</v>
      </c>
      <c r="K52" s="52"/>
      <c r="L52" s="44">
        <f>+K52/K57</f>
        <v>0</v>
      </c>
      <c r="M52" s="52"/>
      <c r="N52" s="44">
        <f>+M52/M57</f>
        <v>0</v>
      </c>
      <c r="O52" s="12"/>
      <c r="P52" s="17"/>
    </row>
    <row r="53" spans="2:16" x14ac:dyDescent="0.25">
      <c r="B53" s="16"/>
      <c r="C53" s="12"/>
      <c r="D53" s="50" t="s">
        <v>23</v>
      </c>
      <c r="E53" s="52">
        <v>62.434804759999999</v>
      </c>
      <c r="F53" s="44">
        <f>+E53/E57</f>
        <v>0.98754077726356804</v>
      </c>
      <c r="G53" s="52"/>
      <c r="H53" s="44">
        <f>+G53/G57</f>
        <v>0</v>
      </c>
      <c r="I53" s="21"/>
      <c r="J53" s="50" t="s">
        <v>23</v>
      </c>
      <c r="K53" s="52">
        <v>190.92618811000003</v>
      </c>
      <c r="L53" s="44">
        <f>+K53/K57</f>
        <v>0.98777423285345856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24</v>
      </c>
      <c r="E54" s="52">
        <v>0.78770330999999993</v>
      </c>
      <c r="F54" s="44">
        <f>+E54/E57</f>
        <v>1.2459222736432006E-2</v>
      </c>
      <c r="G54" s="52">
        <v>0.93799703999999995</v>
      </c>
      <c r="H54" s="44">
        <f>+G54/G57</f>
        <v>1</v>
      </c>
      <c r="I54" s="21"/>
      <c r="J54" s="50" t="s">
        <v>24</v>
      </c>
      <c r="K54" s="52">
        <v>2.3631099499999997</v>
      </c>
      <c r="L54" s="44">
        <f>+K54/K57</f>
        <v>1.2225767146541416E-2</v>
      </c>
      <c r="M54" s="52">
        <v>2.81399102</v>
      </c>
      <c r="N54" s="44">
        <f>+M54/M57</f>
        <v>1</v>
      </c>
      <c r="O54" s="12"/>
      <c r="P54" s="17"/>
    </row>
    <row r="55" spans="2:16" x14ac:dyDescent="0.25">
      <c r="B55" s="16"/>
      <c r="C55" s="12"/>
      <c r="D55" s="43" t="s">
        <v>25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25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26</v>
      </c>
      <c r="E56" s="52"/>
      <c r="F56" s="44">
        <f>+E56/E57</f>
        <v>0</v>
      </c>
      <c r="G56" s="52"/>
      <c r="H56" s="44">
        <f>+G56/G57</f>
        <v>0</v>
      </c>
      <c r="I56" s="21"/>
      <c r="J56" s="50" t="s">
        <v>26</v>
      </c>
      <c r="K56" s="52"/>
      <c r="L56" s="44">
        <f>+K56/K57</f>
        <v>0</v>
      </c>
      <c r="M56" s="52"/>
      <c r="N56" s="44">
        <f>+M56/M57</f>
        <v>0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63.222508069999996</v>
      </c>
      <c r="F57" s="48">
        <f>SUM(F51:F56)</f>
        <v>1</v>
      </c>
      <c r="G57" s="53">
        <f>SUM(G51:G56)</f>
        <v>0.93799703999999995</v>
      </c>
      <c r="H57" s="48">
        <f>SUM(H51:H56)</f>
        <v>1</v>
      </c>
      <c r="I57" s="21"/>
      <c r="J57" s="47" t="s">
        <v>1</v>
      </c>
      <c r="K57" s="53">
        <f>SUM(K51:K56)</f>
        <v>193.28929806000002</v>
      </c>
      <c r="L57" s="48">
        <f>SUM(L51:L56)</f>
        <v>1</v>
      </c>
      <c r="M57" s="53">
        <f>SUM(M51:M56)</f>
        <v>2.81399102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28</v>
      </c>
      <c r="E58" s="135"/>
      <c r="F58" s="135"/>
      <c r="G58" s="135"/>
      <c r="H58" s="135"/>
      <c r="I58" s="12"/>
      <c r="J58" s="135" t="s">
        <v>28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C23:O23"/>
    <mergeCell ref="G42:K42"/>
    <mergeCell ref="C28:O29"/>
    <mergeCell ref="D58:H58"/>
    <mergeCell ref="J58:N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3" sqref="A1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73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29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95"/>
      <c r="Q8" s="96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5"/>
      <c r="Q9" s="96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05" t="s">
        <v>15</v>
      </c>
      <c r="Q11" s="106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05" t="s">
        <v>10</v>
      </c>
      <c r="Q12" s="106" t="s">
        <v>11</v>
      </c>
    </row>
    <row r="13" spans="2:17" x14ac:dyDescent="0.25">
      <c r="B13" s="16"/>
      <c r="C13" s="25">
        <v>2009</v>
      </c>
      <c r="D13" s="37">
        <v>10.202723000000001</v>
      </c>
      <c r="E13" s="37">
        <v>15.524535</v>
      </c>
      <c r="F13" s="38">
        <f>+E13+D13</f>
        <v>25.727257999999999</v>
      </c>
      <c r="G13" s="37">
        <v>7.114814</v>
      </c>
      <c r="H13" s="37">
        <v>11.536325</v>
      </c>
      <c r="I13" s="38">
        <f>+H13+G13</f>
        <v>18.651139000000001</v>
      </c>
      <c r="J13" s="26">
        <f>+G13/D13</f>
        <v>0.69734462064686065</v>
      </c>
      <c r="K13" s="26">
        <f t="shared" ref="K13:L21" si="0">+H13/E13</f>
        <v>0.74310277248239642</v>
      </c>
      <c r="L13" s="39">
        <f t="shared" si="0"/>
        <v>0.72495634785487051</v>
      </c>
      <c r="M13" s="41">
        <f>+G13/P13</f>
        <v>1.3103014946461211E-2</v>
      </c>
      <c r="N13" s="31">
        <f>+H13/Q13</f>
        <v>2.638396740138594E-2</v>
      </c>
      <c r="O13" s="32">
        <f>+I13/SUM(P13:Q13)</f>
        <v>1.9027150698021703E-2</v>
      </c>
      <c r="P13" s="107">
        <v>542.99060399999996</v>
      </c>
      <c r="Q13" s="108">
        <v>437.247546</v>
      </c>
    </row>
    <row r="14" spans="2:17" x14ac:dyDescent="0.25">
      <c r="B14" s="16"/>
      <c r="C14" s="25">
        <v>2010</v>
      </c>
      <c r="D14" s="37">
        <v>113.053299</v>
      </c>
      <c r="E14" s="37">
        <v>52.137183</v>
      </c>
      <c r="F14" s="38">
        <f t="shared" ref="F14:F21" si="1">+E14+D14</f>
        <v>165.190482</v>
      </c>
      <c r="G14" s="37">
        <v>38.914327</v>
      </c>
      <c r="H14" s="37">
        <v>38.971159</v>
      </c>
      <c r="I14" s="38">
        <f t="shared" ref="I14:I21" si="2">+H14+G14</f>
        <v>77.885486</v>
      </c>
      <c r="J14" s="26">
        <f t="shared" ref="J14:J20" si="3">+G14/D14</f>
        <v>0.34421221976016819</v>
      </c>
      <c r="K14" s="26">
        <f t="shared" si="0"/>
        <v>0.74747342985523402</v>
      </c>
      <c r="L14" s="39">
        <f t="shared" si="0"/>
        <v>0.47148894450226253</v>
      </c>
      <c r="M14" s="41">
        <f t="shared" ref="M14:N21" si="4">+G14/P14</f>
        <v>6.6415072837781725E-2</v>
      </c>
      <c r="N14" s="31">
        <f t="shared" si="4"/>
        <v>8.0753800654630475E-2</v>
      </c>
      <c r="O14" s="32">
        <f t="shared" ref="O14:O21" si="5">+I14/SUM(P14:Q14)</f>
        <v>7.2891104577465976E-2</v>
      </c>
      <c r="P14" s="107">
        <v>585.92613600000004</v>
      </c>
      <c r="Q14" s="108">
        <v>482.59225800000002</v>
      </c>
    </row>
    <row r="15" spans="2:17" x14ac:dyDescent="0.25">
      <c r="B15" s="16"/>
      <c r="C15" s="25">
        <v>2011</v>
      </c>
      <c r="D15" s="37">
        <v>76.081852999999995</v>
      </c>
      <c r="E15" s="37">
        <v>66.287166999999997</v>
      </c>
      <c r="F15" s="38">
        <f t="shared" si="1"/>
        <v>142.36901999999998</v>
      </c>
      <c r="G15" s="37">
        <v>67.510988999999995</v>
      </c>
      <c r="H15" s="37">
        <v>35.235146</v>
      </c>
      <c r="I15" s="38">
        <f t="shared" si="2"/>
        <v>102.746135</v>
      </c>
      <c r="J15" s="26">
        <f t="shared" si="3"/>
        <v>0.88734680266002464</v>
      </c>
      <c r="K15" s="26">
        <f t="shared" si="0"/>
        <v>0.53155305309698941</v>
      </c>
      <c r="L15" s="39">
        <f t="shared" si="0"/>
        <v>0.72168885478034484</v>
      </c>
      <c r="M15" s="41">
        <f t="shared" si="4"/>
        <v>0.10218596059062038</v>
      </c>
      <c r="N15" s="31">
        <f t="shared" si="4"/>
        <v>6.3647918579614979E-2</v>
      </c>
      <c r="O15" s="32">
        <f t="shared" si="5"/>
        <v>8.4616076203221202E-2</v>
      </c>
      <c r="P15" s="107">
        <v>660.66794900000002</v>
      </c>
      <c r="Q15" s="108">
        <v>553.59463100000005</v>
      </c>
    </row>
    <row r="16" spans="2:17" x14ac:dyDescent="0.25">
      <c r="B16" s="16"/>
      <c r="C16" s="25">
        <v>2012</v>
      </c>
      <c r="D16" s="37">
        <v>17.423729999999999</v>
      </c>
      <c r="E16" s="37">
        <v>70.002424000000005</v>
      </c>
      <c r="F16" s="38">
        <f t="shared" si="1"/>
        <v>87.426153999999997</v>
      </c>
      <c r="G16" s="37">
        <v>12.27328</v>
      </c>
      <c r="H16" s="37">
        <v>46.612510999999998</v>
      </c>
      <c r="I16" s="38">
        <f t="shared" si="2"/>
        <v>58.885790999999998</v>
      </c>
      <c r="J16" s="26">
        <f t="shared" si="3"/>
        <v>0.70440026331904826</v>
      </c>
      <c r="K16" s="26">
        <f t="shared" si="0"/>
        <v>0.66586995616037514</v>
      </c>
      <c r="L16" s="39">
        <f t="shared" si="0"/>
        <v>0.67354891306324649</v>
      </c>
      <c r="M16" s="41">
        <f t="shared" si="4"/>
        <v>1.6336444504245023E-2</v>
      </c>
      <c r="N16" s="31">
        <f t="shared" si="4"/>
        <v>8.226089766790512E-2</v>
      </c>
      <c r="O16" s="32">
        <f t="shared" si="5"/>
        <v>4.4680698512563753E-2</v>
      </c>
      <c r="P16" s="107">
        <v>751.28220199999998</v>
      </c>
      <c r="Q16" s="108">
        <v>566.642382</v>
      </c>
    </row>
    <row r="17" spans="2:17" x14ac:dyDescent="0.25">
      <c r="B17" s="16"/>
      <c r="C17" s="25">
        <v>2013</v>
      </c>
      <c r="D17" s="37">
        <v>5.9199669999999998</v>
      </c>
      <c r="E17" s="37">
        <v>70.119549000000006</v>
      </c>
      <c r="F17" s="38">
        <f t="shared" si="1"/>
        <v>76.039516000000006</v>
      </c>
      <c r="G17" s="37">
        <v>4.3476340000000002</v>
      </c>
      <c r="H17" s="37">
        <v>36.498908</v>
      </c>
      <c r="I17" s="38">
        <f t="shared" si="2"/>
        <v>40.846541999999999</v>
      </c>
      <c r="J17" s="26">
        <f t="shared" si="3"/>
        <v>0.7344017289285566</v>
      </c>
      <c r="K17" s="26">
        <f t="shared" si="0"/>
        <v>0.5205239982362122</v>
      </c>
      <c r="L17" s="39">
        <f t="shared" si="0"/>
        <v>0.5371751971698504</v>
      </c>
      <c r="M17" s="41">
        <f t="shared" si="4"/>
        <v>4.7705980051673744E-3</v>
      </c>
      <c r="N17" s="31">
        <f t="shared" si="4"/>
        <v>6.3350322581509633E-2</v>
      </c>
      <c r="O17" s="32">
        <f t="shared" si="5"/>
        <v>2.746016639276647E-2</v>
      </c>
      <c r="P17" s="107">
        <v>911.33941600000003</v>
      </c>
      <c r="Q17" s="108">
        <v>576.14399600000002</v>
      </c>
    </row>
    <row r="18" spans="2:17" x14ac:dyDescent="0.25">
      <c r="B18" s="16"/>
      <c r="C18" s="25">
        <v>2014</v>
      </c>
      <c r="D18" s="37">
        <v>5.1545699999999997</v>
      </c>
      <c r="E18" s="37">
        <v>110.592169</v>
      </c>
      <c r="F18" s="38">
        <f t="shared" si="1"/>
        <v>115.74673899999999</v>
      </c>
      <c r="G18" s="37">
        <v>0.57245199999999996</v>
      </c>
      <c r="H18" s="37">
        <v>78.648325</v>
      </c>
      <c r="I18" s="38">
        <f t="shared" si="2"/>
        <v>79.220776999999998</v>
      </c>
      <c r="J18" s="26">
        <f t="shared" si="3"/>
        <v>0.11105717838733396</v>
      </c>
      <c r="K18" s="26">
        <f t="shared" si="0"/>
        <v>0.71115636587252395</v>
      </c>
      <c r="L18" s="39">
        <f t="shared" si="0"/>
        <v>0.68443204261676871</v>
      </c>
      <c r="M18" s="41">
        <f t="shared" si="4"/>
        <v>5.7882232050221374E-4</v>
      </c>
      <c r="N18" s="31">
        <f t="shared" si="4"/>
        <v>0.13977283663237694</v>
      </c>
      <c r="O18" s="32">
        <f t="shared" si="5"/>
        <v>5.1054805491106366E-2</v>
      </c>
      <c r="P18" s="107">
        <v>988.99434199999996</v>
      </c>
      <c r="Q18" s="108">
        <v>562.68676300000004</v>
      </c>
    </row>
    <row r="19" spans="2:17" x14ac:dyDescent="0.25">
      <c r="B19" s="16"/>
      <c r="C19" s="25">
        <v>2015</v>
      </c>
      <c r="D19" s="37">
        <v>10.645455999999999</v>
      </c>
      <c r="E19" s="37">
        <v>86.762162000000004</v>
      </c>
      <c r="F19" s="38">
        <f t="shared" si="1"/>
        <v>97.407617999999999</v>
      </c>
      <c r="G19" s="37">
        <v>2.8773059999999999</v>
      </c>
      <c r="H19" s="37">
        <v>41.335391999999999</v>
      </c>
      <c r="I19" s="38">
        <f t="shared" si="2"/>
        <v>44.212697999999996</v>
      </c>
      <c r="J19" s="26">
        <f t="shared" si="3"/>
        <v>0.27028489902170466</v>
      </c>
      <c r="K19" s="26">
        <f t="shared" si="0"/>
        <v>0.47642187616302134</v>
      </c>
      <c r="L19" s="39">
        <f t="shared" si="0"/>
        <v>0.45389363694326246</v>
      </c>
      <c r="M19" s="41">
        <f t="shared" si="4"/>
        <v>2.6860574874252247E-3</v>
      </c>
      <c r="N19" s="31">
        <f t="shared" si="4"/>
        <v>8.1007578362976951E-2</v>
      </c>
      <c r="O19" s="32">
        <f t="shared" si="5"/>
        <v>2.7956777160197215E-2</v>
      </c>
      <c r="P19" s="107">
        <v>1071.200454</v>
      </c>
      <c r="Q19" s="108">
        <v>510.26574099999999</v>
      </c>
    </row>
    <row r="20" spans="2:17" ht="15" customHeight="1" x14ac:dyDescent="0.25">
      <c r="B20" s="16"/>
      <c r="C20" s="25">
        <v>2016</v>
      </c>
      <c r="D20" s="37">
        <v>15.005144</v>
      </c>
      <c r="E20" s="37">
        <v>83.216104000000001</v>
      </c>
      <c r="F20" s="38">
        <f t="shared" si="1"/>
        <v>98.221248000000003</v>
      </c>
      <c r="G20" s="37">
        <v>6.3364390000000004</v>
      </c>
      <c r="H20" s="37">
        <v>52.772550000000003</v>
      </c>
      <c r="I20" s="38">
        <f t="shared" si="2"/>
        <v>59.108989000000001</v>
      </c>
      <c r="J20" s="26">
        <f t="shared" si="3"/>
        <v>0.42228445125218395</v>
      </c>
      <c r="K20" s="26">
        <f t="shared" si="0"/>
        <v>0.63416270966013988</v>
      </c>
      <c r="L20" s="39">
        <f t="shared" si="0"/>
        <v>0.60179431847577425</v>
      </c>
      <c r="M20" s="41">
        <f t="shared" si="4"/>
        <v>5.676136514109198E-3</v>
      </c>
      <c r="N20" s="31">
        <f t="shared" si="4"/>
        <v>9.6828240126857687E-2</v>
      </c>
      <c r="O20" s="32">
        <f t="shared" si="5"/>
        <v>3.5579071343689726E-2</v>
      </c>
      <c r="P20" s="107">
        <v>1116.3295639999999</v>
      </c>
      <c r="Q20" s="108">
        <v>545.01197100000002</v>
      </c>
    </row>
    <row r="21" spans="2:17" x14ac:dyDescent="0.25">
      <c r="B21" s="16"/>
      <c r="C21" s="25" t="s">
        <v>12</v>
      </c>
      <c r="D21" s="37">
        <v>3.478799</v>
      </c>
      <c r="E21" s="37">
        <v>57.618620999999997</v>
      </c>
      <c r="F21" s="38">
        <f t="shared" si="1"/>
        <v>61.09742</v>
      </c>
      <c r="G21" s="37">
        <v>1.266111</v>
      </c>
      <c r="H21" s="37">
        <v>10.469139999999999</v>
      </c>
      <c r="I21" s="38">
        <f t="shared" si="2"/>
        <v>11.735251</v>
      </c>
      <c r="J21" s="26">
        <f>+G21/D21</f>
        <v>0.3639506047920561</v>
      </c>
      <c r="K21" s="26">
        <f t="shared" si="0"/>
        <v>0.18169716349164275</v>
      </c>
      <c r="L21" s="39">
        <f t="shared" si="0"/>
        <v>0.19207441165273428</v>
      </c>
      <c r="M21" s="41">
        <f t="shared" si="4"/>
        <v>2.9421666411650893E-3</v>
      </c>
      <c r="N21" s="31">
        <f t="shared" si="4"/>
        <v>5.003124987783869E-2</v>
      </c>
      <c r="O21" s="32">
        <f t="shared" si="5"/>
        <v>1.8348230722645145E-2</v>
      </c>
      <c r="P21" s="107">
        <v>430.33286500000003</v>
      </c>
      <c r="Q21" s="108">
        <v>209.25201799999999</v>
      </c>
    </row>
    <row r="22" spans="2:17" x14ac:dyDescent="0.25">
      <c r="B22" s="16"/>
      <c r="C22" s="27" t="s">
        <v>67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9">
        <f>SUM(P13:P21)</f>
        <v>7059.0635320000001</v>
      </c>
      <c r="Q22" s="109">
        <f>SUM(Q13:Q21)</f>
        <v>4443.4373060000007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12"/>
      <c r="Q24" s="36"/>
    </row>
    <row r="25" spans="2:17" x14ac:dyDescent="0.25">
      <c r="P25" s="96"/>
      <c r="Q25" s="96"/>
    </row>
    <row r="26" spans="2:17" ht="15" customHeight="1" x14ac:dyDescent="0.25"/>
    <row r="27" spans="2:17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30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5.6280188499999992</v>
      </c>
      <c r="I32" s="46">
        <v>11.0707129</v>
      </c>
      <c r="J32" s="46">
        <f>+I32+H32</f>
        <v>16.69873175</v>
      </c>
      <c r="K32" s="43"/>
      <c r="L32" s="12"/>
      <c r="M32" s="12"/>
      <c r="N32" s="12"/>
      <c r="O32" s="12"/>
      <c r="P32" s="51"/>
      <c r="Q32" s="33"/>
    </row>
    <row r="33" spans="2:17" ht="15" customHeight="1" x14ac:dyDescent="0.25">
      <c r="B33" s="16"/>
      <c r="C33" s="12"/>
      <c r="D33" s="12"/>
      <c r="E33" s="12"/>
      <c r="F33" s="12"/>
      <c r="G33" s="42">
        <v>2010</v>
      </c>
      <c r="H33" s="46">
        <v>39.737451840000006</v>
      </c>
      <c r="I33" s="46">
        <v>47.780047039999999</v>
      </c>
      <c r="J33" s="46">
        <f t="shared" ref="J33:J40" si="6">+I33+H33</f>
        <v>87.517498880000005</v>
      </c>
      <c r="K33" s="44">
        <f>+J33/J32-1</f>
        <v>4.2409668105483522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67.935848269999994</v>
      </c>
      <c r="I34" s="46">
        <v>53.65022467</v>
      </c>
      <c r="J34" s="46">
        <f t="shared" si="6"/>
        <v>121.58607293999999</v>
      </c>
      <c r="K34" s="44">
        <f t="shared" ref="K34:K40" si="7">+J34/J33-1</f>
        <v>0.38927728164070663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16.552284310000001</v>
      </c>
      <c r="I35" s="46">
        <v>38.332150320000004</v>
      </c>
      <c r="J35" s="46">
        <f t="shared" si="6"/>
        <v>54.884434630000001</v>
      </c>
      <c r="K35" s="44">
        <f t="shared" si="7"/>
        <v>-0.54859604144724505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1.38358505</v>
      </c>
      <c r="I36" s="46">
        <v>46.700193069999997</v>
      </c>
      <c r="J36" s="46">
        <f t="shared" si="6"/>
        <v>48.083778119999998</v>
      </c>
      <c r="K36" s="44">
        <f t="shared" si="7"/>
        <v>-0.1239086556297101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3.99950794</v>
      </c>
      <c r="I37" s="46">
        <v>76.536237549999996</v>
      </c>
      <c r="J37" s="46">
        <f t="shared" si="6"/>
        <v>80.535745489999996</v>
      </c>
      <c r="K37" s="44">
        <f t="shared" si="7"/>
        <v>0.67490469008095499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5.7582718899999996</v>
      </c>
      <c r="I38" s="46">
        <v>55.974260749999999</v>
      </c>
      <c r="J38" s="46">
        <f t="shared" si="6"/>
        <v>61.732532640000002</v>
      </c>
      <c r="K38" s="44">
        <f t="shared" si="7"/>
        <v>-0.23347661011388743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7.2210787099999996</v>
      </c>
      <c r="I39" s="46">
        <v>37.216328930000003</v>
      </c>
      <c r="J39" s="46">
        <f t="shared" si="6"/>
        <v>44.437407640000004</v>
      </c>
      <c r="K39" s="44">
        <f t="shared" si="7"/>
        <v>-0.28016224606980578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0</v>
      </c>
      <c r="I40" s="46">
        <v>29.720052320000001</v>
      </c>
      <c r="J40" s="46">
        <f t="shared" si="6"/>
        <v>29.720052320000001</v>
      </c>
      <c r="K40" s="44">
        <f t="shared" si="7"/>
        <v>-0.33119293184763288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67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28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50</v>
      </c>
      <c r="E44" s="145"/>
      <c r="F44" s="145"/>
      <c r="G44" s="145"/>
      <c r="H44" s="145"/>
      <c r="I44" s="21"/>
      <c r="J44" s="145" t="s">
        <v>51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17</v>
      </c>
      <c r="E45" s="30">
        <v>2016</v>
      </c>
      <c r="F45" s="30" t="s">
        <v>18</v>
      </c>
      <c r="G45" s="30" t="s">
        <v>12</v>
      </c>
      <c r="H45" s="30" t="s">
        <v>18</v>
      </c>
      <c r="I45" s="21"/>
      <c r="J45" s="30" t="s">
        <v>17</v>
      </c>
      <c r="K45" s="30">
        <v>2016</v>
      </c>
      <c r="L45" s="30" t="s">
        <v>18</v>
      </c>
      <c r="M45" s="30" t="s">
        <v>12</v>
      </c>
      <c r="N45" s="30" t="s">
        <v>18</v>
      </c>
      <c r="O45" s="12"/>
      <c r="P45" s="17"/>
    </row>
    <row r="46" spans="2:17" x14ac:dyDescent="0.25">
      <c r="B46" s="16"/>
      <c r="C46" s="12"/>
      <c r="D46" s="43" t="s">
        <v>19</v>
      </c>
      <c r="E46" s="52">
        <f>+E57</f>
        <v>1.0787100000000001E-3</v>
      </c>
      <c r="F46" s="44">
        <f>+E46/E48</f>
        <v>1.493834984108628E-4</v>
      </c>
      <c r="G46" s="52">
        <f>+G57</f>
        <v>0</v>
      </c>
      <c r="H46" s="44" t="e">
        <f>+G46/G48</f>
        <v>#DIV/0!</v>
      </c>
      <c r="I46" s="21"/>
      <c r="J46" s="43" t="s">
        <v>19</v>
      </c>
      <c r="K46" s="52">
        <f>+K57</f>
        <v>3.2364299999999998E-3</v>
      </c>
      <c r="L46" s="44">
        <f>+K46/K48</f>
        <v>8.696263422669613E-5</v>
      </c>
      <c r="M46" s="52">
        <f>+M57</f>
        <v>0</v>
      </c>
      <c r="N46" s="44">
        <f>+M46/M48</f>
        <v>0</v>
      </c>
      <c r="O46" s="12"/>
      <c r="P46" s="17"/>
    </row>
    <row r="47" spans="2:17" x14ac:dyDescent="0.25">
      <c r="B47" s="16"/>
      <c r="C47" s="12"/>
      <c r="D47" s="43" t="s">
        <v>3</v>
      </c>
      <c r="E47" s="52">
        <v>7.22</v>
      </c>
      <c r="F47" s="44">
        <f>+E47/E48</f>
        <v>0.99985061650158913</v>
      </c>
      <c r="G47" s="52"/>
      <c r="H47" s="44" t="e">
        <f>+G47/G48</f>
        <v>#DIV/0!</v>
      </c>
      <c r="I47" s="21"/>
      <c r="J47" s="43" t="s">
        <v>3</v>
      </c>
      <c r="K47" s="52">
        <v>37.213092500000002</v>
      </c>
      <c r="L47" s="44">
        <f>+K47/K48</f>
        <v>0.99991303736577331</v>
      </c>
      <c r="M47" s="52">
        <v>29.720052320000001</v>
      </c>
      <c r="N47" s="44">
        <f>+M47/M48</f>
        <v>1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7.2210787099999996</v>
      </c>
      <c r="F48" s="48">
        <f>SUM(F46:F47)</f>
        <v>1</v>
      </c>
      <c r="G48" s="53">
        <f>SUM(G46:G47)</f>
        <v>0</v>
      </c>
      <c r="H48" s="48" t="e">
        <f>SUM(H46:H47)</f>
        <v>#DIV/0!</v>
      </c>
      <c r="I48" s="21"/>
      <c r="J48" s="47" t="s">
        <v>1</v>
      </c>
      <c r="K48" s="53">
        <f>SUM(K46:K47)</f>
        <v>37.216328930000003</v>
      </c>
      <c r="L48" s="48">
        <f>SUM(L46:L47)</f>
        <v>1</v>
      </c>
      <c r="M48" s="53">
        <f>SUM(M46:M47)</f>
        <v>29.720052320000001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20</v>
      </c>
      <c r="E50" s="30">
        <v>2016</v>
      </c>
      <c r="F50" s="30" t="s">
        <v>18</v>
      </c>
      <c r="G50" s="30" t="s">
        <v>12</v>
      </c>
      <c r="H50" s="30" t="s">
        <v>18</v>
      </c>
      <c r="I50" s="21"/>
      <c r="J50" s="30" t="s">
        <v>20</v>
      </c>
      <c r="K50" s="30">
        <v>2016</v>
      </c>
      <c r="L50" s="30" t="s">
        <v>18</v>
      </c>
      <c r="M50" s="30" t="s">
        <v>12</v>
      </c>
      <c r="N50" s="30" t="s">
        <v>18</v>
      </c>
      <c r="O50" s="12"/>
      <c r="P50" s="17"/>
    </row>
    <row r="51" spans="2:16" x14ac:dyDescent="0.25">
      <c r="B51" s="16"/>
      <c r="C51" s="12"/>
      <c r="D51" s="50" t="s">
        <v>21</v>
      </c>
      <c r="E51" s="52"/>
      <c r="F51" s="44">
        <f>+E51/E57</f>
        <v>0</v>
      </c>
      <c r="G51" s="52"/>
      <c r="H51" s="44" t="e">
        <f>+G51/G57</f>
        <v>#DIV/0!</v>
      </c>
      <c r="I51" s="21"/>
      <c r="J51" s="50" t="s">
        <v>21</v>
      </c>
      <c r="K51" s="52"/>
      <c r="L51" s="44">
        <f>+K51/K57</f>
        <v>0</v>
      </c>
      <c r="M51" s="52"/>
      <c r="N51" s="44" t="e">
        <f>+M51/M57</f>
        <v>#DIV/0!</v>
      </c>
      <c r="O51" s="12"/>
      <c r="P51" s="17"/>
    </row>
    <row r="52" spans="2:16" x14ac:dyDescent="0.25">
      <c r="B52" s="16"/>
      <c r="C52" s="12"/>
      <c r="D52" s="50" t="s">
        <v>22</v>
      </c>
      <c r="E52" s="52"/>
      <c r="F52" s="44">
        <f>+E52/E57</f>
        <v>0</v>
      </c>
      <c r="G52" s="52"/>
      <c r="H52" s="44" t="e">
        <f>+G52/G57</f>
        <v>#DIV/0!</v>
      </c>
      <c r="I52" s="21"/>
      <c r="J52" s="50" t="s">
        <v>22</v>
      </c>
      <c r="K52" s="52"/>
      <c r="L52" s="44">
        <f>+K52/K57</f>
        <v>0</v>
      </c>
      <c r="M52" s="52"/>
      <c r="N52" s="44" t="e">
        <f>+M52/M57</f>
        <v>#DIV/0!</v>
      </c>
      <c r="O52" s="12"/>
      <c r="P52" s="17"/>
    </row>
    <row r="53" spans="2:16" x14ac:dyDescent="0.25">
      <c r="B53" s="16"/>
      <c r="C53" s="12"/>
      <c r="D53" s="50" t="s">
        <v>23</v>
      </c>
      <c r="E53" s="52">
        <v>1.0787100000000001E-3</v>
      </c>
      <c r="F53" s="44">
        <f>+E53/E57</f>
        <v>1</v>
      </c>
      <c r="G53" s="52"/>
      <c r="H53" s="44" t="e">
        <f>+G53/G57</f>
        <v>#DIV/0!</v>
      </c>
      <c r="I53" s="21"/>
      <c r="J53" s="50" t="s">
        <v>23</v>
      </c>
      <c r="K53" s="52">
        <v>3.2364299999999998E-3</v>
      </c>
      <c r="L53" s="44">
        <f>+K53/K57</f>
        <v>1</v>
      </c>
      <c r="M53" s="52"/>
      <c r="N53" s="44" t="e">
        <f>+M53/M57</f>
        <v>#DIV/0!</v>
      </c>
      <c r="O53" s="12"/>
      <c r="P53" s="17"/>
    </row>
    <row r="54" spans="2:16" x14ac:dyDescent="0.25">
      <c r="B54" s="16"/>
      <c r="C54" s="12"/>
      <c r="D54" s="50" t="s">
        <v>24</v>
      </c>
      <c r="E54" s="52"/>
      <c r="F54" s="44">
        <f>+E54/E57</f>
        <v>0</v>
      </c>
      <c r="G54" s="52"/>
      <c r="H54" s="44" t="e">
        <f>+G54/G57</f>
        <v>#DIV/0!</v>
      </c>
      <c r="I54" s="21"/>
      <c r="J54" s="50" t="s">
        <v>24</v>
      </c>
      <c r="K54" s="52"/>
      <c r="L54" s="44">
        <f>+K54/K57</f>
        <v>0</v>
      </c>
      <c r="M54" s="52"/>
      <c r="N54" s="44" t="e">
        <f>+M54/M57</f>
        <v>#DIV/0!</v>
      </c>
      <c r="O54" s="12"/>
      <c r="P54" s="17"/>
    </row>
    <row r="55" spans="2:16" x14ac:dyDescent="0.25">
      <c r="B55" s="16"/>
      <c r="C55" s="12"/>
      <c r="D55" s="43" t="s">
        <v>25</v>
      </c>
      <c r="E55" s="52"/>
      <c r="F55" s="44">
        <f>+E55/E57</f>
        <v>0</v>
      </c>
      <c r="G55" s="52"/>
      <c r="H55" s="44" t="e">
        <f>+G55/G57</f>
        <v>#DIV/0!</v>
      </c>
      <c r="I55" s="21"/>
      <c r="J55" s="43" t="s">
        <v>25</v>
      </c>
      <c r="K55" s="52"/>
      <c r="L55" s="44">
        <f>+K55/K57</f>
        <v>0</v>
      </c>
      <c r="M55" s="52"/>
      <c r="N55" s="44" t="e">
        <f>+M55/M57</f>
        <v>#DIV/0!</v>
      </c>
      <c r="O55" s="12"/>
      <c r="P55" s="17"/>
    </row>
    <row r="56" spans="2:16" x14ac:dyDescent="0.25">
      <c r="B56" s="16"/>
      <c r="C56" s="12"/>
      <c r="D56" s="50" t="s">
        <v>26</v>
      </c>
      <c r="E56" s="52"/>
      <c r="F56" s="44">
        <f>+E56/E57</f>
        <v>0</v>
      </c>
      <c r="G56" s="52"/>
      <c r="H56" s="44" t="e">
        <f>+G56/G57</f>
        <v>#DIV/0!</v>
      </c>
      <c r="I56" s="21"/>
      <c r="J56" s="50" t="s">
        <v>26</v>
      </c>
      <c r="K56" s="52"/>
      <c r="L56" s="44">
        <f>+K56/K57</f>
        <v>0</v>
      </c>
      <c r="M56" s="52"/>
      <c r="N56" s="44" t="e">
        <f>+M56/M57</f>
        <v>#DIV/0!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1.0787100000000001E-3</v>
      </c>
      <c r="F57" s="48">
        <f>SUM(F51:F56)</f>
        <v>1</v>
      </c>
      <c r="G57" s="53">
        <f>SUM(G51:G56)</f>
        <v>0</v>
      </c>
      <c r="H57" s="48" t="e">
        <f>SUM(H51:H56)</f>
        <v>#DIV/0!</v>
      </c>
      <c r="I57" s="21"/>
      <c r="J57" s="47" t="s">
        <v>1</v>
      </c>
      <c r="K57" s="53">
        <f>SUM(K51:K56)</f>
        <v>3.2364299999999998E-3</v>
      </c>
      <c r="L57" s="48">
        <f>SUM(L51:L56)</f>
        <v>1</v>
      </c>
      <c r="M57" s="53">
        <f>SUM(M51:M56)</f>
        <v>0</v>
      </c>
      <c r="N57" s="48" t="e">
        <f>SUM(N51:N56)</f>
        <v>#DIV/0!</v>
      </c>
      <c r="O57" s="12"/>
      <c r="P57" s="17"/>
    </row>
    <row r="58" spans="2:16" x14ac:dyDescent="0.25">
      <c r="B58" s="16"/>
      <c r="C58" s="12"/>
      <c r="D58" s="135" t="s">
        <v>28</v>
      </c>
      <c r="E58" s="135"/>
      <c r="F58" s="135"/>
      <c r="G58" s="135"/>
      <c r="H58" s="135"/>
      <c r="I58" s="12"/>
      <c r="J58" s="135" t="s">
        <v>28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C23:O23"/>
    <mergeCell ref="G42:K42"/>
    <mergeCell ref="C28:O29"/>
    <mergeCell ref="D58:H58"/>
    <mergeCell ref="J58:N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2" sqref="A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8" t="s">
        <v>74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 t="e">
        <f>+#REF!</f>
        <v>#REF!</v>
      </c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x14ac:dyDescent="0.25">
      <c r="B8" s="16"/>
      <c r="C8" s="139" t="s">
        <v>29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7"/>
    </row>
    <row r="9" spans="2:17" x14ac:dyDescent="0.25"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5"/>
      <c r="Q9" s="96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5"/>
      <c r="Q10" s="96"/>
    </row>
    <row r="11" spans="2:17" ht="15" customHeight="1" x14ac:dyDescent="0.25"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05" t="s">
        <v>15</v>
      </c>
      <c r="Q11" s="106"/>
    </row>
    <row r="12" spans="2:17" x14ac:dyDescent="0.25"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05" t="s">
        <v>10</v>
      </c>
      <c r="Q12" s="106" t="s">
        <v>11</v>
      </c>
    </row>
    <row r="13" spans="2:17" x14ac:dyDescent="0.25">
      <c r="B13" s="16"/>
      <c r="C13" s="25">
        <v>2009</v>
      </c>
      <c r="D13" s="37">
        <v>189.71971300000001</v>
      </c>
      <c r="E13" s="37">
        <v>445.28190000000001</v>
      </c>
      <c r="F13" s="38">
        <f>+E13+D13</f>
        <v>635.00161300000002</v>
      </c>
      <c r="G13" s="37">
        <v>95.753550000000004</v>
      </c>
      <c r="H13" s="37">
        <v>297.115635</v>
      </c>
      <c r="I13" s="38">
        <f>+H13+G13</f>
        <v>392.86918500000002</v>
      </c>
      <c r="J13" s="26">
        <f>+G13/D13</f>
        <v>0.5047105990509273</v>
      </c>
      <c r="K13" s="26">
        <f t="shared" ref="K13:L21" si="0">+H13/E13</f>
        <v>0.6672528908091705</v>
      </c>
      <c r="L13" s="39">
        <f t="shared" si="0"/>
        <v>0.61869005835108015</v>
      </c>
      <c r="M13" s="41">
        <f>+G13/P13</f>
        <v>0.11111813704996706</v>
      </c>
      <c r="N13" s="31">
        <f>+H13/Q13</f>
        <v>0.36462195035943568</v>
      </c>
      <c r="O13" s="32">
        <f>+I13/SUM(P13:Q13)</f>
        <v>0.23432676654514056</v>
      </c>
      <c r="P13" s="107">
        <v>861.72745999999995</v>
      </c>
      <c r="Q13" s="108">
        <v>814.85943099999997</v>
      </c>
    </row>
    <row r="14" spans="2:17" x14ac:dyDescent="0.25">
      <c r="B14" s="16"/>
      <c r="C14" s="25">
        <v>2010</v>
      </c>
      <c r="D14" s="37">
        <v>246.58768699999999</v>
      </c>
      <c r="E14" s="37">
        <v>514.599737</v>
      </c>
      <c r="F14" s="38">
        <f t="shared" ref="F14:F21" si="1">+E14+D14</f>
        <v>761.18742399999996</v>
      </c>
      <c r="G14" s="37">
        <v>183.11999299999999</v>
      </c>
      <c r="H14" s="37">
        <v>376.22588000000002</v>
      </c>
      <c r="I14" s="38">
        <f t="shared" ref="I14:I21" si="2">+H14+G14</f>
        <v>559.34587299999998</v>
      </c>
      <c r="J14" s="26">
        <f t="shared" ref="J14:J20" si="3">+G14/D14</f>
        <v>0.74261612665193621</v>
      </c>
      <c r="K14" s="26">
        <f t="shared" si="0"/>
        <v>0.73110391037763012</v>
      </c>
      <c r="L14" s="39">
        <f t="shared" si="0"/>
        <v>0.73483330828124671</v>
      </c>
      <c r="M14" s="41">
        <f t="shared" ref="M14:N21" si="4">+G14/P14</f>
        <v>0.17715971156319771</v>
      </c>
      <c r="N14" s="31">
        <f t="shared" si="4"/>
        <v>0.46042754416674159</v>
      </c>
      <c r="O14" s="32">
        <f t="shared" ref="O14:O21" si="5">+I14/SUM(P14:Q14)</f>
        <v>0.30222391374727481</v>
      </c>
      <c r="P14" s="107">
        <v>1033.6435489999999</v>
      </c>
      <c r="Q14" s="108">
        <v>817.12287800000001</v>
      </c>
    </row>
    <row r="15" spans="2:17" x14ac:dyDescent="0.25">
      <c r="B15" s="16"/>
      <c r="C15" s="25">
        <v>2011</v>
      </c>
      <c r="D15" s="37">
        <v>145.647662</v>
      </c>
      <c r="E15" s="37">
        <v>572.49888299999998</v>
      </c>
      <c r="F15" s="38">
        <f t="shared" si="1"/>
        <v>718.14654499999995</v>
      </c>
      <c r="G15" s="37">
        <v>67.995638999999997</v>
      </c>
      <c r="H15" s="37">
        <v>365.47327799999999</v>
      </c>
      <c r="I15" s="38">
        <f t="shared" si="2"/>
        <v>433.46891699999998</v>
      </c>
      <c r="J15" s="26">
        <f t="shared" si="3"/>
        <v>0.46685019221249152</v>
      </c>
      <c r="K15" s="26">
        <f t="shared" si="0"/>
        <v>0.6383825171585531</v>
      </c>
      <c r="L15" s="39">
        <f t="shared" si="0"/>
        <v>0.60359396006005994</v>
      </c>
      <c r="M15" s="41">
        <f t="shared" si="4"/>
        <v>7.0321726803909163E-2</v>
      </c>
      <c r="N15" s="31">
        <f t="shared" si="4"/>
        <v>0.4215992089680678</v>
      </c>
      <c r="O15" s="32">
        <f t="shared" si="5"/>
        <v>0.23637794678910756</v>
      </c>
      <c r="P15" s="107">
        <v>966.92220299999997</v>
      </c>
      <c r="Q15" s="108">
        <v>866.87372800000003</v>
      </c>
    </row>
    <row r="16" spans="2:17" x14ac:dyDescent="0.25">
      <c r="B16" s="16"/>
      <c r="C16" s="25">
        <v>2012</v>
      </c>
      <c r="D16" s="37">
        <v>271.858495</v>
      </c>
      <c r="E16" s="37">
        <v>785.45077100000003</v>
      </c>
      <c r="F16" s="38">
        <f t="shared" si="1"/>
        <v>1057.309266</v>
      </c>
      <c r="G16" s="37">
        <v>203.304238</v>
      </c>
      <c r="H16" s="37">
        <v>588.13496399999997</v>
      </c>
      <c r="I16" s="38">
        <f t="shared" si="2"/>
        <v>791.43920200000002</v>
      </c>
      <c r="J16" s="26">
        <f t="shared" si="3"/>
        <v>0.74783110235345041</v>
      </c>
      <c r="K16" s="26">
        <f t="shared" si="0"/>
        <v>0.74878653852642274</v>
      </c>
      <c r="L16" s="39">
        <f t="shared" si="0"/>
        <v>0.74854087394331037</v>
      </c>
      <c r="M16" s="41">
        <f t="shared" si="4"/>
        <v>0.16813253499803624</v>
      </c>
      <c r="N16" s="31">
        <f t="shared" si="4"/>
        <v>0.47890288592962249</v>
      </c>
      <c r="O16" s="32">
        <f t="shared" si="5"/>
        <v>0.32472251340024844</v>
      </c>
      <c r="P16" s="107">
        <v>1209.190345</v>
      </c>
      <c r="Q16" s="108">
        <v>1228.08816</v>
      </c>
    </row>
    <row r="17" spans="2:17" x14ac:dyDescent="0.25">
      <c r="B17" s="16"/>
      <c r="C17" s="25">
        <v>2013</v>
      </c>
      <c r="D17" s="37">
        <v>271.106088</v>
      </c>
      <c r="E17" s="37">
        <v>850.15766199999996</v>
      </c>
      <c r="F17" s="38">
        <f t="shared" si="1"/>
        <v>1121.2637500000001</v>
      </c>
      <c r="G17" s="37">
        <v>224.284841</v>
      </c>
      <c r="H17" s="37">
        <v>621.99278900000002</v>
      </c>
      <c r="I17" s="38">
        <f t="shared" si="2"/>
        <v>846.27763000000004</v>
      </c>
      <c r="J17" s="26">
        <f t="shared" si="3"/>
        <v>0.82729547925165003</v>
      </c>
      <c r="K17" s="26">
        <f t="shared" si="0"/>
        <v>0.7316205179363543</v>
      </c>
      <c r="L17" s="39">
        <f t="shared" si="0"/>
        <v>0.75475340213219233</v>
      </c>
      <c r="M17" s="41">
        <f t="shared" si="4"/>
        <v>0.16177757375643428</v>
      </c>
      <c r="N17" s="31">
        <f t="shared" si="4"/>
        <v>0.42147827661175219</v>
      </c>
      <c r="O17" s="32">
        <f t="shared" si="5"/>
        <v>0.29568220975733811</v>
      </c>
      <c r="P17" s="107">
        <v>1386.3778259999999</v>
      </c>
      <c r="Q17" s="108">
        <v>1475.741037</v>
      </c>
    </row>
    <row r="18" spans="2:17" x14ac:dyDescent="0.25">
      <c r="B18" s="16"/>
      <c r="C18" s="25">
        <v>2014</v>
      </c>
      <c r="D18" s="37">
        <v>182.42368999999999</v>
      </c>
      <c r="E18" s="37">
        <v>829.90563499999996</v>
      </c>
      <c r="F18" s="38">
        <f t="shared" si="1"/>
        <v>1012.3293249999999</v>
      </c>
      <c r="G18" s="37">
        <v>137.69830300000001</v>
      </c>
      <c r="H18" s="37">
        <v>661.39450899999997</v>
      </c>
      <c r="I18" s="38">
        <f t="shared" si="2"/>
        <v>799.09281199999998</v>
      </c>
      <c r="J18" s="26">
        <f t="shared" si="3"/>
        <v>0.75482687034781515</v>
      </c>
      <c r="K18" s="26">
        <f t="shared" si="0"/>
        <v>0.7969514618369834</v>
      </c>
      <c r="L18" s="39">
        <f t="shared" si="0"/>
        <v>0.78936052948974889</v>
      </c>
      <c r="M18" s="41">
        <f t="shared" si="4"/>
        <v>9.6779198346331391E-2</v>
      </c>
      <c r="N18" s="31">
        <f t="shared" si="4"/>
        <v>0.42950272963783964</v>
      </c>
      <c r="O18" s="32">
        <f t="shared" si="5"/>
        <v>0.26971626284499983</v>
      </c>
      <c r="P18" s="107">
        <v>1422.808882</v>
      </c>
      <c r="Q18" s="108">
        <v>1539.9075800000001</v>
      </c>
    </row>
    <row r="19" spans="2:17" x14ac:dyDescent="0.25">
      <c r="B19" s="16"/>
      <c r="C19" s="25">
        <v>2015</v>
      </c>
      <c r="D19" s="37">
        <v>231.35813099999999</v>
      </c>
      <c r="E19" s="37">
        <v>553.33707300000003</v>
      </c>
      <c r="F19" s="38">
        <f t="shared" si="1"/>
        <v>784.69520399999999</v>
      </c>
      <c r="G19" s="37">
        <v>139.348185</v>
      </c>
      <c r="H19" s="37">
        <v>413.645602</v>
      </c>
      <c r="I19" s="38">
        <f t="shared" si="2"/>
        <v>552.993787</v>
      </c>
      <c r="J19" s="26">
        <f t="shared" si="3"/>
        <v>0.60230511198242698</v>
      </c>
      <c r="K19" s="26">
        <f t="shared" si="0"/>
        <v>0.74754724052259547</v>
      </c>
      <c r="L19" s="39">
        <f t="shared" si="0"/>
        <v>0.70472431102051192</v>
      </c>
      <c r="M19" s="41">
        <f t="shared" si="4"/>
        <v>9.4126515779858325E-2</v>
      </c>
      <c r="N19" s="31">
        <f t="shared" si="4"/>
        <v>0.31304445723626217</v>
      </c>
      <c r="O19" s="32">
        <f t="shared" si="5"/>
        <v>0.19737098945437559</v>
      </c>
      <c r="P19" s="107">
        <v>1480.434964</v>
      </c>
      <c r="Q19" s="108">
        <v>1321.3637630000001</v>
      </c>
    </row>
    <row r="20" spans="2:17" ht="15" customHeight="1" x14ac:dyDescent="0.25">
      <c r="B20" s="16"/>
      <c r="C20" s="25">
        <v>2016</v>
      </c>
      <c r="D20" s="37">
        <v>198.43616700000001</v>
      </c>
      <c r="E20" s="37">
        <v>480.32920100000001</v>
      </c>
      <c r="F20" s="38">
        <f t="shared" si="1"/>
        <v>678.76536800000008</v>
      </c>
      <c r="G20" s="37">
        <v>142.77527000000001</v>
      </c>
      <c r="H20" s="37">
        <v>350.86259000000001</v>
      </c>
      <c r="I20" s="38">
        <f t="shared" si="2"/>
        <v>493.63786000000005</v>
      </c>
      <c r="J20" s="26">
        <f t="shared" si="3"/>
        <v>0.71950225686429425</v>
      </c>
      <c r="K20" s="26">
        <f t="shared" si="0"/>
        <v>0.73046275194082988</v>
      </c>
      <c r="L20" s="39">
        <f t="shared" si="0"/>
        <v>0.7272584655497627</v>
      </c>
      <c r="M20" s="41">
        <f t="shared" si="4"/>
        <v>9.1331931378630452E-2</v>
      </c>
      <c r="N20" s="31">
        <f t="shared" si="4"/>
        <v>0.27435436752273551</v>
      </c>
      <c r="O20" s="32">
        <f t="shared" si="5"/>
        <v>0.17368629249272755</v>
      </c>
      <c r="P20" s="107">
        <v>1563.256879</v>
      </c>
      <c r="Q20" s="108">
        <v>1278.866428</v>
      </c>
    </row>
    <row r="21" spans="2:17" x14ac:dyDescent="0.25">
      <c r="B21" s="16"/>
      <c r="C21" s="25" t="s">
        <v>12</v>
      </c>
      <c r="D21" s="37">
        <v>102.139982</v>
      </c>
      <c r="E21" s="37">
        <v>331.48280399999999</v>
      </c>
      <c r="F21" s="38">
        <f t="shared" si="1"/>
        <v>433.62278600000002</v>
      </c>
      <c r="G21" s="37">
        <v>34.266063000000003</v>
      </c>
      <c r="H21" s="37">
        <v>106.654906</v>
      </c>
      <c r="I21" s="38">
        <f t="shared" si="2"/>
        <v>140.92096900000001</v>
      </c>
      <c r="J21" s="26">
        <f>+G21/D21</f>
        <v>0.33548138866913058</v>
      </c>
      <c r="K21" s="26">
        <f t="shared" si="0"/>
        <v>0.3217509466946587</v>
      </c>
      <c r="L21" s="39">
        <f t="shared" si="0"/>
        <v>0.32498515656877869</v>
      </c>
      <c r="M21" s="41">
        <f t="shared" si="4"/>
        <v>5.8458727080908442E-2</v>
      </c>
      <c r="N21" s="31">
        <f t="shared" si="4"/>
        <v>0.23375300042639494</v>
      </c>
      <c r="O21" s="32">
        <f t="shared" si="5"/>
        <v>0.1351850628623823</v>
      </c>
      <c r="P21" s="107">
        <v>586.15821300000005</v>
      </c>
      <c r="Q21" s="108">
        <v>456.271816</v>
      </c>
    </row>
    <row r="22" spans="2:17" x14ac:dyDescent="0.25">
      <c r="B22" s="16"/>
      <c r="C22" s="27" t="s">
        <v>67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9">
        <f>SUM(P13:P21)</f>
        <v>10510.520321000002</v>
      </c>
      <c r="Q22" s="109">
        <f>SUM(Q13:Q21)</f>
        <v>9799.0948210000006</v>
      </c>
    </row>
    <row r="23" spans="2:17" x14ac:dyDescent="0.25"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35"/>
      <c r="Q23" s="36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12"/>
      <c r="Q24" s="36"/>
    </row>
    <row r="25" spans="2:17" x14ac:dyDescent="0.25">
      <c r="P25" s="96"/>
      <c r="Q25" s="96"/>
    </row>
    <row r="26" spans="2:17" ht="15" customHeight="1" x14ac:dyDescent="0.25">
      <c r="P26" s="96"/>
      <c r="Q26" s="96"/>
    </row>
    <row r="27" spans="2:17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2:17" ht="15" customHeight="1" x14ac:dyDescent="0.25">
      <c r="B28" s="16"/>
      <c r="C28" s="139" t="s">
        <v>30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2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2:17" x14ac:dyDescent="0.25">
      <c r="B32" s="16"/>
      <c r="C32" s="12"/>
      <c r="D32" s="12"/>
      <c r="E32" s="12"/>
      <c r="F32" s="12"/>
      <c r="G32" s="42">
        <v>2009</v>
      </c>
      <c r="H32" s="46">
        <v>99.454115920000007</v>
      </c>
      <c r="I32" s="46">
        <v>242.59136928999999</v>
      </c>
      <c r="J32" s="46">
        <f>+I32+H32</f>
        <v>342.04548520999998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132.77630073999998</v>
      </c>
      <c r="I33" s="46">
        <v>391.15900951999998</v>
      </c>
      <c r="J33" s="46">
        <f t="shared" ref="J33:J40" si="6">+I33+H33</f>
        <v>523.93531025999994</v>
      </c>
      <c r="K33" s="44">
        <f>+J33/J32-1</f>
        <v>0.53177086941617735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127.57097109999999</v>
      </c>
      <c r="I34" s="46">
        <v>424.05008369000001</v>
      </c>
      <c r="J34" s="46">
        <f t="shared" si="6"/>
        <v>551.62105479000002</v>
      </c>
      <c r="K34" s="44">
        <f t="shared" ref="K34:K40" si="7">+J34/J33-1</f>
        <v>5.2841913854329015E-2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194.36538675999998</v>
      </c>
      <c r="I35" s="46">
        <v>570.73007975999997</v>
      </c>
      <c r="J35" s="46">
        <f t="shared" si="6"/>
        <v>765.09546651999995</v>
      </c>
      <c r="K35" s="44">
        <f t="shared" si="7"/>
        <v>0.38699467664675846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191.24757877000002</v>
      </c>
      <c r="I36" s="46">
        <v>577.30359907000002</v>
      </c>
      <c r="J36" s="46">
        <f t="shared" si="6"/>
        <v>768.55117784000004</v>
      </c>
      <c r="K36" s="44">
        <f t="shared" si="7"/>
        <v>4.5167060467867781E-3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184.39120581999998</v>
      </c>
      <c r="I37" s="46">
        <v>644.57650989000001</v>
      </c>
      <c r="J37" s="46">
        <f t="shared" si="6"/>
        <v>828.96771570999999</v>
      </c>
      <c r="K37" s="44">
        <f t="shared" si="7"/>
        <v>7.8610949552897269E-2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114.78256895</v>
      </c>
      <c r="I38" s="46">
        <v>383.77710247000005</v>
      </c>
      <c r="J38" s="46">
        <f t="shared" si="6"/>
        <v>498.55967142000003</v>
      </c>
      <c r="K38" s="44">
        <f t="shared" si="7"/>
        <v>-0.39857769853800618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87.543557890000002</v>
      </c>
      <c r="I39" s="46">
        <v>316.05467426999996</v>
      </c>
      <c r="J39" s="46">
        <f t="shared" si="6"/>
        <v>403.59823215999995</v>
      </c>
      <c r="K39" s="44">
        <f t="shared" si="7"/>
        <v>-0.19047156178824187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31.901772269999999</v>
      </c>
      <c r="I40" s="46">
        <v>134.62700053999998</v>
      </c>
      <c r="J40" s="46">
        <f t="shared" si="6"/>
        <v>166.52877280999999</v>
      </c>
      <c r="K40" s="44">
        <f t="shared" si="7"/>
        <v>-0.587389736771735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67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28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50</v>
      </c>
      <c r="E44" s="145"/>
      <c r="F44" s="145"/>
      <c r="G44" s="145"/>
      <c r="H44" s="145"/>
      <c r="I44" s="21"/>
      <c r="J44" s="145" t="s">
        <v>51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17</v>
      </c>
      <c r="E45" s="30">
        <v>2016</v>
      </c>
      <c r="F45" s="30" t="s">
        <v>18</v>
      </c>
      <c r="G45" s="30" t="s">
        <v>12</v>
      </c>
      <c r="H45" s="30" t="s">
        <v>18</v>
      </c>
      <c r="I45" s="21"/>
      <c r="J45" s="30" t="s">
        <v>17</v>
      </c>
      <c r="K45" s="30">
        <v>2016</v>
      </c>
      <c r="L45" s="30" t="s">
        <v>18</v>
      </c>
      <c r="M45" s="30" t="s">
        <v>12</v>
      </c>
      <c r="N45" s="30" t="s">
        <v>18</v>
      </c>
      <c r="O45" s="12"/>
      <c r="P45" s="17"/>
    </row>
    <row r="46" spans="2:17" x14ac:dyDescent="0.25">
      <c r="B46" s="16"/>
      <c r="C46" s="12"/>
      <c r="D46" s="43" t="s">
        <v>19</v>
      </c>
      <c r="E46" s="52">
        <f>+E57</f>
        <v>82.446114190000003</v>
      </c>
      <c r="F46" s="44">
        <f>+E46/E48</f>
        <v>0.94177248648718359</v>
      </c>
      <c r="G46" s="52">
        <f>+G57</f>
        <v>31.860575539999999</v>
      </c>
      <c r="H46" s="44">
        <f>+G46/G48</f>
        <v>0.99870863820193645</v>
      </c>
      <c r="I46" s="21"/>
      <c r="J46" s="43" t="s">
        <v>19</v>
      </c>
      <c r="K46" s="52">
        <f>+K57</f>
        <v>232.56356055999998</v>
      </c>
      <c r="L46" s="44">
        <f>+K46/K48</f>
        <v>0.73583332091878828</v>
      </c>
      <c r="M46" s="52">
        <f>+M57</f>
        <v>89.26676861</v>
      </c>
      <c r="N46" s="44">
        <f>+M46/M48</f>
        <v>0.66306735091730218</v>
      </c>
      <c r="O46" s="12"/>
      <c r="P46" s="17"/>
    </row>
    <row r="47" spans="2:17" x14ac:dyDescent="0.25">
      <c r="B47" s="16"/>
      <c r="C47" s="12"/>
      <c r="D47" s="43" t="s">
        <v>3</v>
      </c>
      <c r="E47" s="52">
        <v>5.0974437000000004</v>
      </c>
      <c r="F47" s="44">
        <f>+E47/E48</f>
        <v>5.8227513512816402E-2</v>
      </c>
      <c r="G47" s="52">
        <v>4.1196730000000001E-2</v>
      </c>
      <c r="H47" s="44">
        <f>+G47/G48</f>
        <v>1.2913617980635156E-3</v>
      </c>
      <c r="I47" s="21"/>
      <c r="J47" s="43" t="s">
        <v>3</v>
      </c>
      <c r="K47" s="52">
        <v>83.491113709999993</v>
      </c>
      <c r="L47" s="44">
        <f>+K47/K48</f>
        <v>0.26416667908121177</v>
      </c>
      <c r="M47" s="52">
        <v>45.360231929999998</v>
      </c>
      <c r="N47" s="44">
        <f>+M47/M48</f>
        <v>0.33693264908269793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87.543557890000002</v>
      </c>
      <c r="F48" s="48">
        <f>SUM(F46:F47)</f>
        <v>1</v>
      </c>
      <c r="G48" s="53">
        <f>SUM(G46:G47)</f>
        <v>31.901772269999999</v>
      </c>
      <c r="H48" s="48">
        <f>SUM(H46:H47)</f>
        <v>1</v>
      </c>
      <c r="I48" s="21"/>
      <c r="J48" s="47" t="s">
        <v>1</v>
      </c>
      <c r="K48" s="53">
        <f>SUM(K46:K47)</f>
        <v>316.05467426999996</v>
      </c>
      <c r="L48" s="48">
        <f>SUM(L46:L47)</f>
        <v>1</v>
      </c>
      <c r="M48" s="53">
        <f>SUM(M46:M47)</f>
        <v>134.62700053999998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20</v>
      </c>
      <c r="E50" s="30">
        <v>2016</v>
      </c>
      <c r="F50" s="30" t="s">
        <v>18</v>
      </c>
      <c r="G50" s="30" t="s">
        <v>12</v>
      </c>
      <c r="H50" s="30" t="s">
        <v>18</v>
      </c>
      <c r="I50" s="21"/>
      <c r="J50" s="30" t="s">
        <v>20</v>
      </c>
      <c r="K50" s="30">
        <v>2016</v>
      </c>
      <c r="L50" s="30" t="s">
        <v>18</v>
      </c>
      <c r="M50" s="30" t="s">
        <v>12</v>
      </c>
      <c r="N50" s="30" t="s">
        <v>18</v>
      </c>
      <c r="O50" s="12"/>
      <c r="P50" s="17"/>
    </row>
    <row r="51" spans="2:16" x14ac:dyDescent="0.25">
      <c r="B51" s="16"/>
      <c r="C51" s="12"/>
      <c r="D51" s="50" t="s">
        <v>21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21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22</v>
      </c>
      <c r="E52" s="52">
        <v>3.8848649999999998E-2</v>
      </c>
      <c r="F52" s="44">
        <f>+E52/E57</f>
        <v>4.7120049721775733E-4</v>
      </c>
      <c r="G52" s="52"/>
      <c r="H52" s="44">
        <f>+G52/G57</f>
        <v>0</v>
      </c>
      <c r="I52" s="21"/>
      <c r="J52" s="50" t="s">
        <v>22</v>
      </c>
      <c r="K52" s="52">
        <v>0.11654594</v>
      </c>
      <c r="L52" s="44">
        <f>+K52/K57</f>
        <v>5.0113586031863262E-4</v>
      </c>
      <c r="M52" s="52"/>
      <c r="N52" s="44">
        <f>+M52/M57</f>
        <v>0</v>
      </c>
      <c r="O52" s="12"/>
      <c r="P52" s="17"/>
    </row>
    <row r="53" spans="2:16" x14ac:dyDescent="0.25">
      <c r="B53" s="16"/>
      <c r="C53" s="12"/>
      <c r="D53" s="50" t="s">
        <v>23</v>
      </c>
      <c r="E53" s="52">
        <v>7.9057520700000001</v>
      </c>
      <c r="F53" s="44">
        <f>+E53/E57</f>
        <v>9.5889929412330016E-2</v>
      </c>
      <c r="G53" s="52"/>
      <c r="H53" s="44">
        <f>+G53/G57</f>
        <v>0</v>
      </c>
      <c r="I53" s="21"/>
      <c r="J53" s="50" t="s">
        <v>23</v>
      </c>
      <c r="K53" s="52">
        <v>23.71725666</v>
      </c>
      <c r="L53" s="44">
        <f>+K53/K57</f>
        <v>0.10198182640001804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24</v>
      </c>
      <c r="E54" s="52">
        <v>0.62760128000000004</v>
      </c>
      <c r="F54" s="44">
        <f>+E54/E57</f>
        <v>7.6122602764961194E-3</v>
      </c>
      <c r="G54" s="52">
        <v>0.28578589999999998</v>
      </c>
      <c r="H54" s="44">
        <f>+G54/G57</f>
        <v>8.9698913204252807E-3</v>
      </c>
      <c r="I54" s="21"/>
      <c r="J54" s="50" t="s">
        <v>24</v>
      </c>
      <c r="K54" s="52">
        <v>1.88280387</v>
      </c>
      <c r="L54" s="44">
        <f>+K54/K57</f>
        <v>8.0958679230156011E-3</v>
      </c>
      <c r="M54" s="52">
        <v>0.85735773999999998</v>
      </c>
      <c r="N54" s="44">
        <f>+M54/M57</f>
        <v>9.6044446701743329E-3</v>
      </c>
      <c r="O54" s="12"/>
      <c r="P54" s="17"/>
    </row>
    <row r="55" spans="2:16" x14ac:dyDescent="0.25">
      <c r="B55" s="16"/>
      <c r="C55" s="12"/>
      <c r="D55" s="43" t="s">
        <v>25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25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26</v>
      </c>
      <c r="E56" s="52">
        <v>73.873912189999999</v>
      </c>
      <c r="F56" s="44">
        <f>+E56/E57</f>
        <v>0.8960266098139561</v>
      </c>
      <c r="G56" s="52">
        <v>31.574789639999999</v>
      </c>
      <c r="H56" s="44">
        <f>+G56/G57</f>
        <v>0.99103010867957475</v>
      </c>
      <c r="I56" s="21"/>
      <c r="J56" s="50" t="s">
        <v>26</v>
      </c>
      <c r="K56" s="52">
        <v>206.84695409</v>
      </c>
      <c r="L56" s="44">
        <f>+K56/K57</f>
        <v>0.88942116981664776</v>
      </c>
      <c r="M56" s="52">
        <v>88.409410870000002</v>
      </c>
      <c r="N56" s="44">
        <f>+M56/M57</f>
        <v>0.99039555532982571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82.446114190000003</v>
      </c>
      <c r="F57" s="48">
        <f>SUM(F51:F56)</f>
        <v>1</v>
      </c>
      <c r="G57" s="53">
        <f>SUM(G51:G56)</f>
        <v>31.860575539999999</v>
      </c>
      <c r="H57" s="48">
        <f>SUM(H51:H56)</f>
        <v>1</v>
      </c>
      <c r="I57" s="21"/>
      <c r="J57" s="47" t="s">
        <v>1</v>
      </c>
      <c r="K57" s="53">
        <f>SUM(K51:K56)</f>
        <v>232.56356055999998</v>
      </c>
      <c r="L57" s="48">
        <f>SUM(L51:L56)</f>
        <v>1</v>
      </c>
      <c r="M57" s="53">
        <f>SUM(M51:M56)</f>
        <v>89.26676861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28</v>
      </c>
      <c r="E58" s="135"/>
      <c r="F58" s="135"/>
      <c r="G58" s="135"/>
      <c r="H58" s="135"/>
      <c r="I58" s="12"/>
      <c r="J58" s="135" t="s">
        <v>28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G34:H46">
    <sortCondition descending="1" ref="G34:G46"/>
  </sortState>
  <mergeCells count="16">
    <mergeCell ref="C23:O23"/>
    <mergeCell ref="G42:K42"/>
    <mergeCell ref="C28:O29"/>
    <mergeCell ref="J58:N58"/>
    <mergeCell ref="D58:H58"/>
    <mergeCell ref="D44:H44"/>
    <mergeCell ref="J44:N44"/>
    <mergeCell ref="B1:P2"/>
    <mergeCell ref="C11:C12"/>
    <mergeCell ref="D11:F11"/>
    <mergeCell ref="G11:I11"/>
    <mergeCell ref="J11:J12"/>
    <mergeCell ref="K11:K12"/>
    <mergeCell ref="L11:L12"/>
    <mergeCell ref="M11:O11"/>
    <mergeCell ref="C8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1" sqref="A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1:17" ht="15" customHeight="1" x14ac:dyDescent="0.25">
      <c r="B1" s="148" t="s">
        <v>75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7" ht="15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7" x14ac:dyDescent="0.25">
      <c r="B3" s="5" t="str">
        <f>+B7</f>
        <v>1. Presupuesto y Ejecución del Canon y otros, abril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1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1:17" ht="15" customHeight="1" x14ac:dyDescent="0.25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7" s="96" customFormat="1" x14ac:dyDescent="0.25">
      <c r="A8" s="1"/>
      <c r="B8" s="16"/>
      <c r="C8" s="139" t="s">
        <v>29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95"/>
    </row>
    <row r="9" spans="1:17" s="96" customFormat="1" x14ac:dyDescent="0.25">
      <c r="A9" s="1"/>
      <c r="B9" s="1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5"/>
    </row>
    <row r="10" spans="1:17" s="96" customFormat="1" x14ac:dyDescent="0.25">
      <c r="A10" s="1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5"/>
      <c r="Q10" s="36"/>
    </row>
    <row r="11" spans="1:17" s="96" customFormat="1" ht="15" customHeight="1" x14ac:dyDescent="0.25">
      <c r="A11" s="1"/>
      <c r="B11" s="16"/>
      <c r="C11" s="154" t="s">
        <v>2</v>
      </c>
      <c r="D11" s="155" t="s">
        <v>5</v>
      </c>
      <c r="E11" s="156"/>
      <c r="F11" s="157"/>
      <c r="G11" s="158" t="s">
        <v>6</v>
      </c>
      <c r="H11" s="159"/>
      <c r="I11" s="160"/>
      <c r="J11" s="161" t="s">
        <v>7</v>
      </c>
      <c r="K11" s="161" t="s">
        <v>8</v>
      </c>
      <c r="L11" s="149" t="s">
        <v>9</v>
      </c>
      <c r="M11" s="150" t="s">
        <v>13</v>
      </c>
      <c r="N11" s="151"/>
      <c r="O11" s="152"/>
      <c r="P11" s="105" t="s">
        <v>15</v>
      </c>
      <c r="Q11" s="106"/>
    </row>
    <row r="12" spans="1:17" s="96" customFormat="1" x14ac:dyDescent="0.25">
      <c r="A12" s="1"/>
      <c r="B12" s="16"/>
      <c r="C12" s="154"/>
      <c r="D12" s="24" t="s">
        <v>10</v>
      </c>
      <c r="E12" s="24" t="s">
        <v>11</v>
      </c>
      <c r="F12" s="24" t="s">
        <v>1</v>
      </c>
      <c r="G12" s="24" t="s">
        <v>10</v>
      </c>
      <c r="H12" s="24" t="s">
        <v>11</v>
      </c>
      <c r="I12" s="24" t="s">
        <v>1</v>
      </c>
      <c r="J12" s="162"/>
      <c r="K12" s="162"/>
      <c r="L12" s="149"/>
      <c r="M12" s="40" t="s">
        <v>10</v>
      </c>
      <c r="N12" s="30" t="s">
        <v>11</v>
      </c>
      <c r="O12" s="30" t="s">
        <v>1</v>
      </c>
      <c r="P12" s="105" t="s">
        <v>10</v>
      </c>
      <c r="Q12" s="106" t="s">
        <v>11</v>
      </c>
    </row>
    <row r="13" spans="1:17" s="96" customFormat="1" x14ac:dyDescent="0.25">
      <c r="A13" s="1"/>
      <c r="B13" s="16"/>
      <c r="C13" s="25">
        <v>2009</v>
      </c>
      <c r="D13" s="37">
        <v>86.534165999999999</v>
      </c>
      <c r="E13" s="37">
        <v>120.06923399999999</v>
      </c>
      <c r="F13" s="38">
        <f>+E13+D13</f>
        <v>206.60339999999999</v>
      </c>
      <c r="G13" s="37">
        <v>53.755456000000002</v>
      </c>
      <c r="H13" s="37">
        <v>84.737893999999997</v>
      </c>
      <c r="I13" s="38">
        <f>+H13+G13</f>
        <v>138.49334999999999</v>
      </c>
      <c r="J13" s="26">
        <f>+G13/D13</f>
        <v>0.6212049931815371</v>
      </c>
      <c r="K13" s="26">
        <f t="shared" ref="K13:L21" si="0">+H13/E13</f>
        <v>0.70574193885504422</v>
      </c>
      <c r="L13" s="39">
        <f t="shared" si="0"/>
        <v>0.67033432170041729</v>
      </c>
      <c r="M13" s="41">
        <f>+G13/P13</f>
        <v>0.2222503788891326</v>
      </c>
      <c r="N13" s="31">
        <f>+H13/Q13</f>
        <v>0.55094675114250002</v>
      </c>
      <c r="O13" s="32">
        <f>+I13/SUM(P13:Q13)</f>
        <v>0.35001966813251578</v>
      </c>
      <c r="P13" s="107">
        <v>241.86890600000001</v>
      </c>
      <c r="Q13" s="108">
        <v>153.80414500000001</v>
      </c>
    </row>
    <row r="14" spans="1:17" s="96" customFormat="1" x14ac:dyDescent="0.25">
      <c r="A14" s="1"/>
      <c r="B14" s="16"/>
      <c r="C14" s="25">
        <v>2010</v>
      </c>
      <c r="D14" s="37">
        <v>136.899305</v>
      </c>
      <c r="E14" s="37">
        <v>117.27269099999999</v>
      </c>
      <c r="F14" s="38">
        <f t="shared" ref="F14:F21" si="1">+E14+D14</f>
        <v>254.17199599999998</v>
      </c>
      <c r="G14" s="37">
        <v>73.638184999999993</v>
      </c>
      <c r="H14" s="37">
        <v>99.758841000000004</v>
      </c>
      <c r="I14" s="38">
        <f t="shared" ref="I14:I21" si="2">+H14+G14</f>
        <v>173.39702599999998</v>
      </c>
      <c r="J14" s="26">
        <f t="shared" ref="J14:J20" si="3">+G14/D14</f>
        <v>0.53790035676222014</v>
      </c>
      <c r="K14" s="26">
        <f t="shared" si="0"/>
        <v>0.85065704683113319</v>
      </c>
      <c r="L14" s="39">
        <f t="shared" si="0"/>
        <v>0.68220350285953613</v>
      </c>
      <c r="M14" s="41">
        <f t="shared" ref="M14:N21" si="4">+G14/P14</f>
        <v>0.26022147513620758</v>
      </c>
      <c r="N14" s="31">
        <f t="shared" si="4"/>
        <v>0.58622644036190552</v>
      </c>
      <c r="O14" s="32">
        <f t="shared" ref="O14:O21" si="5">+I14/SUM(P14:Q14)</f>
        <v>0.38264488633154431</v>
      </c>
      <c r="P14" s="107">
        <v>282.98273599999999</v>
      </c>
      <c r="Q14" s="108">
        <v>170.17117300000001</v>
      </c>
    </row>
    <row r="15" spans="1:17" s="96" customFormat="1" x14ac:dyDescent="0.25">
      <c r="A15" s="1"/>
      <c r="B15" s="16"/>
      <c r="C15" s="25">
        <v>2011</v>
      </c>
      <c r="D15" s="37">
        <v>92.564935000000006</v>
      </c>
      <c r="E15" s="37">
        <v>125.908608</v>
      </c>
      <c r="F15" s="38">
        <f t="shared" si="1"/>
        <v>218.47354300000001</v>
      </c>
      <c r="G15" s="37">
        <v>68.864630000000005</v>
      </c>
      <c r="H15" s="37">
        <v>83.200125999999997</v>
      </c>
      <c r="I15" s="38">
        <f t="shared" si="2"/>
        <v>152.06475599999999</v>
      </c>
      <c r="J15" s="26">
        <f t="shared" si="3"/>
        <v>0.74396022640754844</v>
      </c>
      <c r="K15" s="26">
        <f t="shared" si="0"/>
        <v>0.66079775895862491</v>
      </c>
      <c r="L15" s="39">
        <f t="shared" si="0"/>
        <v>0.69603281894869984</v>
      </c>
      <c r="M15" s="41">
        <f t="shared" si="4"/>
        <v>0.22047720487970271</v>
      </c>
      <c r="N15" s="31">
        <f t="shared" si="4"/>
        <v>0.55726911754191111</v>
      </c>
      <c r="O15" s="32">
        <f t="shared" si="5"/>
        <v>0.3293988421735049</v>
      </c>
      <c r="P15" s="107">
        <v>312.34353700000003</v>
      </c>
      <c r="Q15" s="108">
        <v>149.299725</v>
      </c>
    </row>
    <row r="16" spans="1:17" s="96" customFormat="1" x14ac:dyDescent="0.25">
      <c r="A16" s="1"/>
      <c r="B16" s="16"/>
      <c r="C16" s="25">
        <v>2012</v>
      </c>
      <c r="D16" s="37">
        <v>112.07593199999999</v>
      </c>
      <c r="E16" s="37">
        <v>193.29781399999999</v>
      </c>
      <c r="F16" s="38">
        <f t="shared" si="1"/>
        <v>305.37374599999998</v>
      </c>
      <c r="G16" s="37">
        <v>100.50578299999999</v>
      </c>
      <c r="H16" s="37">
        <v>155.71289100000001</v>
      </c>
      <c r="I16" s="38">
        <f t="shared" si="2"/>
        <v>256.21867400000002</v>
      </c>
      <c r="J16" s="26">
        <f t="shared" si="3"/>
        <v>0.89676508779779762</v>
      </c>
      <c r="K16" s="26">
        <f t="shared" si="0"/>
        <v>0.80555950311988533</v>
      </c>
      <c r="L16" s="39">
        <f t="shared" si="0"/>
        <v>0.83903307784684289</v>
      </c>
      <c r="M16" s="41">
        <f t="shared" si="4"/>
        <v>0.22406273008441388</v>
      </c>
      <c r="N16" s="31">
        <f t="shared" si="4"/>
        <v>0.70646029819012601</v>
      </c>
      <c r="O16" s="32">
        <f t="shared" si="5"/>
        <v>0.38300260444314743</v>
      </c>
      <c r="P16" s="107">
        <v>448.56091400000003</v>
      </c>
      <c r="Q16" s="108">
        <v>220.41279800000001</v>
      </c>
    </row>
    <row r="17" spans="1:17" s="96" customFormat="1" x14ac:dyDescent="0.25">
      <c r="A17" s="1"/>
      <c r="B17" s="16"/>
      <c r="C17" s="25">
        <v>2013</v>
      </c>
      <c r="D17" s="37">
        <v>106.496568</v>
      </c>
      <c r="E17" s="37">
        <v>209.14880199999999</v>
      </c>
      <c r="F17" s="38">
        <f t="shared" si="1"/>
        <v>315.64536999999996</v>
      </c>
      <c r="G17" s="37">
        <v>64.727673999999993</v>
      </c>
      <c r="H17" s="37">
        <v>150.16986499999999</v>
      </c>
      <c r="I17" s="38">
        <f t="shared" si="2"/>
        <v>214.89753899999999</v>
      </c>
      <c r="J17" s="26">
        <f t="shared" si="3"/>
        <v>0.60779117313902542</v>
      </c>
      <c r="K17" s="26">
        <f t="shared" si="0"/>
        <v>0.71800490160110975</v>
      </c>
      <c r="L17" s="39">
        <f t="shared" si="0"/>
        <v>0.68081955075089495</v>
      </c>
      <c r="M17" s="41">
        <f t="shared" si="4"/>
        <v>0.17434422304808511</v>
      </c>
      <c r="N17" s="31">
        <f t="shared" si="4"/>
        <v>0.62725566270000443</v>
      </c>
      <c r="O17" s="32">
        <f t="shared" si="5"/>
        <v>0.35190371980820023</v>
      </c>
      <c r="P17" s="107">
        <v>371.26365800000002</v>
      </c>
      <c r="Q17" s="108">
        <v>239.407747</v>
      </c>
    </row>
    <row r="18" spans="1:17" s="96" customFormat="1" x14ac:dyDescent="0.25">
      <c r="A18" s="1"/>
      <c r="B18" s="16"/>
      <c r="C18" s="25">
        <v>2014</v>
      </c>
      <c r="D18" s="37">
        <v>83.640940000000001</v>
      </c>
      <c r="E18" s="37">
        <v>233.439438</v>
      </c>
      <c r="F18" s="38">
        <f t="shared" si="1"/>
        <v>317.080378</v>
      </c>
      <c r="G18" s="37">
        <v>70.920175</v>
      </c>
      <c r="H18" s="37">
        <v>185.022603</v>
      </c>
      <c r="I18" s="38">
        <f t="shared" si="2"/>
        <v>255.942778</v>
      </c>
      <c r="J18" s="26">
        <f t="shared" si="3"/>
        <v>0.8479122185857787</v>
      </c>
      <c r="K18" s="26">
        <f t="shared" si="0"/>
        <v>0.79259359337559754</v>
      </c>
      <c r="L18" s="39">
        <f t="shared" si="0"/>
        <v>0.80718579817007785</v>
      </c>
      <c r="M18" s="41">
        <f t="shared" si="4"/>
        <v>0.17080630163295335</v>
      </c>
      <c r="N18" s="31">
        <f t="shared" si="4"/>
        <v>0.66597200114852817</v>
      </c>
      <c r="O18" s="32">
        <f t="shared" si="5"/>
        <v>0.36930896644387273</v>
      </c>
      <c r="P18" s="107">
        <v>415.20818800000001</v>
      </c>
      <c r="Q18" s="108">
        <v>277.823396</v>
      </c>
    </row>
    <row r="19" spans="1:17" s="96" customFormat="1" x14ac:dyDescent="0.25">
      <c r="A19" s="1"/>
      <c r="B19" s="16"/>
      <c r="C19" s="25">
        <v>2015</v>
      </c>
      <c r="D19" s="37">
        <v>46.28763</v>
      </c>
      <c r="E19" s="37">
        <v>161.08622099999999</v>
      </c>
      <c r="F19" s="38">
        <f t="shared" si="1"/>
        <v>207.373851</v>
      </c>
      <c r="G19" s="37">
        <v>34.002868999999997</v>
      </c>
      <c r="H19" s="37">
        <v>121.153373</v>
      </c>
      <c r="I19" s="38">
        <f t="shared" si="2"/>
        <v>155.15624199999999</v>
      </c>
      <c r="J19" s="26">
        <f t="shared" si="3"/>
        <v>0.73459948154614951</v>
      </c>
      <c r="K19" s="26">
        <f t="shared" si="0"/>
        <v>0.75210264570052832</v>
      </c>
      <c r="L19" s="39">
        <f t="shared" si="0"/>
        <v>0.74819578867732939</v>
      </c>
      <c r="M19" s="41">
        <f t="shared" si="4"/>
        <v>9.632212697661538E-2</v>
      </c>
      <c r="N19" s="31">
        <f t="shared" si="4"/>
        <v>0.54739337470403571</v>
      </c>
      <c r="O19" s="32">
        <f t="shared" si="5"/>
        <v>0.2701471057830715</v>
      </c>
      <c r="P19" s="107">
        <v>353.012024</v>
      </c>
      <c r="Q19" s="108">
        <v>221.32780299999999</v>
      </c>
    </row>
    <row r="20" spans="1:17" s="96" customFormat="1" ht="15" customHeight="1" x14ac:dyDescent="0.25">
      <c r="A20" s="1"/>
      <c r="B20" s="16"/>
      <c r="C20" s="25">
        <v>2016</v>
      </c>
      <c r="D20" s="37">
        <v>57.207512999999999</v>
      </c>
      <c r="E20" s="37">
        <v>127.55896</v>
      </c>
      <c r="F20" s="38">
        <f t="shared" si="1"/>
        <v>184.76647299999999</v>
      </c>
      <c r="G20" s="37">
        <v>38.294857999999998</v>
      </c>
      <c r="H20" s="37">
        <v>84.606932999999998</v>
      </c>
      <c r="I20" s="38">
        <f t="shared" si="2"/>
        <v>122.901791</v>
      </c>
      <c r="J20" s="26">
        <f t="shared" si="3"/>
        <v>0.66940260101850602</v>
      </c>
      <c r="K20" s="26">
        <f t="shared" si="0"/>
        <v>0.66327706811030762</v>
      </c>
      <c r="L20" s="39">
        <f t="shared" si="0"/>
        <v>0.66517365950910379</v>
      </c>
      <c r="M20" s="41">
        <f t="shared" si="4"/>
        <v>9.531982645927646E-2</v>
      </c>
      <c r="N20" s="31">
        <f t="shared" si="4"/>
        <v>0.44999757707330862</v>
      </c>
      <c r="O20" s="32">
        <f t="shared" si="5"/>
        <v>0.20839018580696866</v>
      </c>
      <c r="P20" s="107">
        <v>401.75123500000001</v>
      </c>
      <c r="Q20" s="108">
        <v>188.01641900000001</v>
      </c>
    </row>
    <row r="21" spans="1:17" s="96" customFormat="1" x14ac:dyDescent="0.25">
      <c r="A21" s="1"/>
      <c r="B21" s="16"/>
      <c r="C21" s="25" t="s">
        <v>12</v>
      </c>
      <c r="D21" s="37">
        <v>38.029001000000001</v>
      </c>
      <c r="E21" s="37">
        <v>89.550583000000003</v>
      </c>
      <c r="F21" s="38">
        <f t="shared" si="1"/>
        <v>127.57958400000001</v>
      </c>
      <c r="G21" s="37">
        <v>8.7275720000000003</v>
      </c>
      <c r="H21" s="37">
        <v>21.934200000000001</v>
      </c>
      <c r="I21" s="38">
        <f t="shared" si="2"/>
        <v>30.661771999999999</v>
      </c>
      <c r="J21" s="26">
        <f>+G21/D21</f>
        <v>0.22949779827242897</v>
      </c>
      <c r="K21" s="26">
        <f t="shared" si="0"/>
        <v>0.24493642883374639</v>
      </c>
      <c r="L21" s="39">
        <f t="shared" si="0"/>
        <v>0.24033447232434929</v>
      </c>
      <c r="M21" s="41">
        <f t="shared" si="4"/>
        <v>5.2353865879242227E-2</v>
      </c>
      <c r="N21" s="31">
        <f t="shared" si="4"/>
        <v>0.32048537764826135</v>
      </c>
      <c r="O21" s="32">
        <f t="shared" si="5"/>
        <v>0.13039569519026445</v>
      </c>
      <c r="P21" s="107">
        <v>166.703487</v>
      </c>
      <c r="Q21" s="108">
        <v>68.440563999999995</v>
      </c>
    </row>
    <row r="22" spans="1:17" s="96" customFormat="1" x14ac:dyDescent="0.25">
      <c r="A22" s="1"/>
      <c r="B22" s="16"/>
      <c r="C22" s="27" t="s">
        <v>67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9">
        <f>SUM(P13:P21)</f>
        <v>2993.6946850000004</v>
      </c>
      <c r="Q22" s="109">
        <f>SUM(Q13:Q21)</f>
        <v>1688.7037699999998</v>
      </c>
    </row>
    <row r="23" spans="1:17" s="96" customFormat="1" x14ac:dyDescent="0.25">
      <c r="A23" s="1"/>
      <c r="B23" s="16"/>
      <c r="C23" s="153" t="s">
        <v>14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95"/>
    </row>
    <row r="24" spans="1:17" s="96" customFormat="1" x14ac:dyDescent="0.25">
      <c r="A24" s="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97"/>
    </row>
    <row r="25" spans="1:17" s="96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s="96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3"/>
    </row>
    <row r="28" spans="1:17" ht="15" customHeight="1" x14ac:dyDescent="0.25">
      <c r="B28" s="16"/>
      <c r="C28" s="139" t="s">
        <v>30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7"/>
      <c r="Q28" s="33"/>
    </row>
    <row r="29" spans="1:17" x14ac:dyDescent="0.25">
      <c r="B29" s="1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7"/>
      <c r="Q29" s="33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3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10</v>
      </c>
      <c r="I31" s="30" t="s">
        <v>11</v>
      </c>
      <c r="J31" s="30" t="s">
        <v>1</v>
      </c>
      <c r="K31" s="30" t="s">
        <v>16</v>
      </c>
      <c r="L31" s="12"/>
      <c r="M31" s="12"/>
      <c r="N31" s="12"/>
      <c r="O31" s="12"/>
      <c r="P31" s="51"/>
      <c r="Q31" s="33"/>
    </row>
    <row r="32" spans="1:17" x14ac:dyDescent="0.25">
      <c r="B32" s="16"/>
      <c r="C32" s="12"/>
      <c r="D32" s="12"/>
      <c r="E32" s="12"/>
      <c r="F32" s="12"/>
      <c r="G32" s="42">
        <v>2009</v>
      </c>
      <c r="H32" s="46">
        <v>23.498539109999999</v>
      </c>
      <c r="I32" s="46">
        <v>57.803871299999997</v>
      </c>
      <c r="J32" s="46">
        <f>+I32+H32</f>
        <v>81.302410409999993</v>
      </c>
      <c r="K32" s="43"/>
      <c r="L32" s="12"/>
      <c r="M32" s="12"/>
      <c r="N32" s="12"/>
      <c r="O32" s="12"/>
      <c r="P32" s="51"/>
      <c r="Q32" s="33"/>
    </row>
    <row r="33" spans="2:17" x14ac:dyDescent="0.25">
      <c r="B33" s="16"/>
      <c r="C33" s="12"/>
      <c r="D33" s="12"/>
      <c r="E33" s="12"/>
      <c r="F33" s="12"/>
      <c r="G33" s="42">
        <v>2010</v>
      </c>
      <c r="H33" s="46">
        <v>90.384495479999998</v>
      </c>
      <c r="I33" s="46">
        <v>83.066685200000009</v>
      </c>
      <c r="J33" s="46">
        <f t="shared" ref="J33:J40" si="6">+I33+H33</f>
        <v>173.45118067999999</v>
      </c>
      <c r="K33" s="44">
        <f>+J33/J32-1</f>
        <v>1.1334076050796389</v>
      </c>
      <c r="L33" s="12"/>
      <c r="M33" s="12"/>
      <c r="N33" s="12"/>
      <c r="O33" s="12"/>
      <c r="P33" s="51"/>
      <c r="Q33" s="33"/>
    </row>
    <row r="34" spans="2:17" x14ac:dyDescent="0.25">
      <c r="B34" s="16"/>
      <c r="C34" s="12"/>
      <c r="D34" s="12"/>
      <c r="E34" s="12"/>
      <c r="F34" s="12"/>
      <c r="G34" s="42">
        <v>2011</v>
      </c>
      <c r="H34" s="46">
        <v>66.118225460000005</v>
      </c>
      <c r="I34" s="46">
        <v>109.7048697</v>
      </c>
      <c r="J34" s="46">
        <f t="shared" si="6"/>
        <v>175.82309516000001</v>
      </c>
      <c r="K34" s="44">
        <f t="shared" ref="K34:K40" si="7">+J34/J33-1</f>
        <v>1.3674824643459482E-2</v>
      </c>
      <c r="L34" s="12"/>
      <c r="M34" s="12"/>
      <c r="N34" s="12"/>
      <c r="O34" s="12"/>
      <c r="P34" s="51"/>
      <c r="Q34" s="33"/>
    </row>
    <row r="35" spans="2:17" ht="15" customHeight="1" x14ac:dyDescent="0.25">
      <c r="B35" s="16"/>
      <c r="C35" s="12"/>
      <c r="D35" s="12"/>
      <c r="E35" s="12"/>
      <c r="F35" s="12"/>
      <c r="G35" s="42">
        <v>2012</v>
      </c>
      <c r="H35" s="46">
        <v>80.054219900000007</v>
      </c>
      <c r="I35" s="46">
        <v>144.82164254</v>
      </c>
      <c r="J35" s="46">
        <f t="shared" si="6"/>
        <v>224.87586243999999</v>
      </c>
      <c r="K35" s="44">
        <f t="shared" si="7"/>
        <v>0.27898932865083337</v>
      </c>
      <c r="L35" s="12"/>
      <c r="M35" s="12"/>
      <c r="N35" s="12"/>
      <c r="O35" s="12"/>
      <c r="P35" s="51"/>
      <c r="Q35" s="33"/>
    </row>
    <row r="36" spans="2:17" x14ac:dyDescent="0.25">
      <c r="B36" s="16"/>
      <c r="C36" s="12"/>
      <c r="D36" s="12"/>
      <c r="E36" s="12"/>
      <c r="F36" s="12"/>
      <c r="G36" s="42">
        <v>2013</v>
      </c>
      <c r="H36" s="46">
        <v>62.108361070000001</v>
      </c>
      <c r="I36" s="46">
        <v>148.29142924999999</v>
      </c>
      <c r="J36" s="46">
        <f t="shared" si="6"/>
        <v>210.39979031999999</v>
      </c>
      <c r="K36" s="44">
        <f t="shared" si="7"/>
        <v>-6.4373614682022295E-2</v>
      </c>
      <c r="L36" s="12"/>
      <c r="M36" s="12"/>
      <c r="N36" s="12"/>
      <c r="O36" s="12"/>
      <c r="P36" s="51"/>
    </row>
    <row r="37" spans="2:17" x14ac:dyDescent="0.25">
      <c r="B37" s="16"/>
      <c r="C37" s="12"/>
      <c r="D37" s="12"/>
      <c r="E37" s="12"/>
      <c r="F37" s="12"/>
      <c r="G37" s="42">
        <v>2014</v>
      </c>
      <c r="H37" s="46">
        <v>80.423440060000004</v>
      </c>
      <c r="I37" s="46">
        <v>189.52142068000001</v>
      </c>
      <c r="J37" s="46">
        <f t="shared" si="6"/>
        <v>269.94486074000002</v>
      </c>
      <c r="K37" s="44">
        <f t="shared" si="7"/>
        <v>0.28300917186959684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2">
        <v>2015</v>
      </c>
      <c r="H38" s="46">
        <v>46.92660231</v>
      </c>
      <c r="I38" s="46">
        <v>118.81151853</v>
      </c>
      <c r="J38" s="46">
        <f t="shared" si="6"/>
        <v>165.73812083999999</v>
      </c>
      <c r="K38" s="44">
        <f t="shared" si="7"/>
        <v>-0.38602972330844909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2">
        <v>2016</v>
      </c>
      <c r="H39" s="46">
        <v>32.242195100000004</v>
      </c>
      <c r="I39" s="46">
        <v>72.160911870000007</v>
      </c>
      <c r="J39" s="46">
        <f t="shared" si="6"/>
        <v>104.40310697000001</v>
      </c>
      <c r="K39" s="44">
        <f t="shared" si="7"/>
        <v>-0.37007185528072617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2" t="s">
        <v>12</v>
      </c>
      <c r="H40" s="46">
        <v>11.83759674</v>
      </c>
      <c r="I40" s="46">
        <v>29.74938087</v>
      </c>
      <c r="J40" s="46">
        <f t="shared" si="6"/>
        <v>41.586977609999998</v>
      </c>
      <c r="K40" s="44">
        <f t="shared" si="7"/>
        <v>-0.60166915701129553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67</v>
      </c>
      <c r="H41" s="45"/>
      <c r="I41" s="45"/>
      <c r="J41" s="45"/>
      <c r="K41" s="45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35" t="s">
        <v>28</v>
      </c>
      <c r="H42" s="135"/>
      <c r="I42" s="135"/>
      <c r="J42" s="135"/>
      <c r="K42" s="135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45" t="s">
        <v>50</v>
      </c>
      <c r="E44" s="145"/>
      <c r="F44" s="145"/>
      <c r="G44" s="145"/>
      <c r="H44" s="145"/>
      <c r="I44" s="21"/>
      <c r="J44" s="145" t="s">
        <v>51</v>
      </c>
      <c r="K44" s="145"/>
      <c r="L44" s="145"/>
      <c r="M44" s="145"/>
      <c r="N44" s="145"/>
      <c r="O44" s="12"/>
      <c r="P44" s="17"/>
    </row>
    <row r="45" spans="2:17" x14ac:dyDescent="0.25">
      <c r="B45" s="16"/>
      <c r="C45" s="12"/>
      <c r="D45" s="30" t="s">
        <v>17</v>
      </c>
      <c r="E45" s="30">
        <v>2016</v>
      </c>
      <c r="F45" s="30" t="s">
        <v>18</v>
      </c>
      <c r="G45" s="30" t="s">
        <v>12</v>
      </c>
      <c r="H45" s="30" t="s">
        <v>18</v>
      </c>
      <c r="I45" s="21"/>
      <c r="J45" s="30" t="s">
        <v>17</v>
      </c>
      <c r="K45" s="30">
        <v>2016</v>
      </c>
      <c r="L45" s="30" t="s">
        <v>18</v>
      </c>
      <c r="M45" s="30" t="s">
        <v>12</v>
      </c>
      <c r="N45" s="30" t="s">
        <v>18</v>
      </c>
      <c r="O45" s="12"/>
      <c r="P45" s="17"/>
    </row>
    <row r="46" spans="2:17" x14ac:dyDescent="0.25">
      <c r="B46" s="16"/>
      <c r="C46" s="12"/>
      <c r="D46" s="43" t="s">
        <v>19</v>
      </c>
      <c r="E46" s="52">
        <f>+E57</f>
        <v>28.987195099999997</v>
      </c>
      <c r="F46" s="44">
        <f>+E46/E48</f>
        <v>0.89904533516081853</v>
      </c>
      <c r="G46" s="52">
        <f>+G57</f>
        <v>11.83759674</v>
      </c>
      <c r="H46" s="44">
        <f>+G46/G48</f>
        <v>1</v>
      </c>
      <c r="I46" s="21"/>
      <c r="J46" s="43" t="s">
        <v>19</v>
      </c>
      <c r="K46" s="52">
        <f>+K57</f>
        <v>64.171375240000003</v>
      </c>
      <c r="L46" s="44">
        <f>+K46/K48</f>
        <v>0.88928165646806978</v>
      </c>
      <c r="M46" s="52">
        <f>+M57</f>
        <v>26.430893290000004</v>
      </c>
      <c r="N46" s="44">
        <f>+M46/M48</f>
        <v>0.88845187755330923</v>
      </c>
      <c r="O46" s="12"/>
      <c r="P46" s="17"/>
    </row>
    <row r="47" spans="2:17" x14ac:dyDescent="0.25">
      <c r="B47" s="16"/>
      <c r="C47" s="12"/>
      <c r="D47" s="43" t="s">
        <v>3</v>
      </c>
      <c r="E47" s="52">
        <v>3.2549999999999999</v>
      </c>
      <c r="F47" s="44">
        <f>+E47/E48</f>
        <v>0.1009546648391815</v>
      </c>
      <c r="G47" s="52"/>
      <c r="H47" s="44">
        <f>+G47/G48</f>
        <v>0</v>
      </c>
      <c r="I47" s="21"/>
      <c r="J47" s="43" t="s">
        <v>3</v>
      </c>
      <c r="K47" s="52">
        <v>7.9895366299999999</v>
      </c>
      <c r="L47" s="44">
        <f>+K47/K48</f>
        <v>0.11071834353193019</v>
      </c>
      <c r="M47" s="52">
        <v>3.3184875800000002</v>
      </c>
      <c r="N47" s="44">
        <f>+M47/M48</f>
        <v>0.11154812244669077</v>
      </c>
      <c r="O47" s="12"/>
      <c r="P47" s="17"/>
    </row>
    <row r="48" spans="2:17" x14ac:dyDescent="0.25">
      <c r="B48" s="16"/>
      <c r="C48" s="12"/>
      <c r="D48" s="47" t="s">
        <v>1</v>
      </c>
      <c r="E48" s="53">
        <f>SUM(E46:E47)</f>
        <v>32.242195099999996</v>
      </c>
      <c r="F48" s="48">
        <f>SUM(F46:F47)</f>
        <v>1</v>
      </c>
      <c r="G48" s="53">
        <f>SUM(G46:G47)</f>
        <v>11.83759674</v>
      </c>
      <c r="H48" s="48">
        <f>SUM(H46:H47)</f>
        <v>1</v>
      </c>
      <c r="I48" s="21"/>
      <c r="J48" s="47" t="s">
        <v>1</v>
      </c>
      <c r="K48" s="53">
        <f>SUM(K46:K47)</f>
        <v>72.160911870000007</v>
      </c>
      <c r="L48" s="48">
        <f>SUM(L46:L47)</f>
        <v>1</v>
      </c>
      <c r="M48" s="53">
        <f>SUM(M46:M47)</f>
        <v>29.749380870000003</v>
      </c>
      <c r="N48" s="48">
        <f>SUM(N46:N47)</f>
        <v>1</v>
      </c>
      <c r="O48" s="12"/>
      <c r="P48" s="17"/>
    </row>
    <row r="49" spans="2:16" x14ac:dyDescent="0.25">
      <c r="B49" s="16"/>
      <c r="C49" s="12"/>
      <c r="D49" s="49"/>
      <c r="E49" s="49"/>
      <c r="F49" s="49"/>
      <c r="G49" s="49"/>
      <c r="H49" s="49"/>
      <c r="I49" s="21"/>
      <c r="J49" s="49"/>
      <c r="K49" s="49"/>
      <c r="L49" s="49"/>
      <c r="M49" s="49"/>
      <c r="N49" s="49"/>
      <c r="O49" s="12"/>
      <c r="P49" s="17"/>
    </row>
    <row r="50" spans="2:16" x14ac:dyDescent="0.25">
      <c r="B50" s="16"/>
      <c r="C50" s="12"/>
      <c r="D50" s="30" t="s">
        <v>20</v>
      </c>
      <c r="E50" s="30">
        <v>2016</v>
      </c>
      <c r="F50" s="30" t="s">
        <v>18</v>
      </c>
      <c r="G50" s="30" t="s">
        <v>12</v>
      </c>
      <c r="H50" s="30" t="s">
        <v>18</v>
      </c>
      <c r="I50" s="21"/>
      <c r="J50" s="30" t="s">
        <v>20</v>
      </c>
      <c r="K50" s="30">
        <v>2016</v>
      </c>
      <c r="L50" s="30" t="s">
        <v>18</v>
      </c>
      <c r="M50" s="30" t="s">
        <v>12</v>
      </c>
      <c r="N50" s="30" t="s">
        <v>18</v>
      </c>
      <c r="O50" s="12"/>
      <c r="P50" s="17"/>
    </row>
    <row r="51" spans="2:16" x14ac:dyDescent="0.25">
      <c r="B51" s="16"/>
      <c r="C51" s="12"/>
      <c r="D51" s="50" t="s">
        <v>21</v>
      </c>
      <c r="E51" s="52"/>
      <c r="F51" s="44">
        <f>+E51/E57</f>
        <v>0</v>
      </c>
      <c r="G51" s="52"/>
      <c r="H51" s="44">
        <f>+G51/G57</f>
        <v>0</v>
      </c>
      <c r="I51" s="21"/>
      <c r="J51" s="50" t="s">
        <v>21</v>
      </c>
      <c r="K51" s="52"/>
      <c r="L51" s="44">
        <f>+K51/K57</f>
        <v>0</v>
      </c>
      <c r="M51" s="52"/>
      <c r="N51" s="44">
        <f>+M51/M57</f>
        <v>0</v>
      </c>
      <c r="O51" s="12"/>
      <c r="P51" s="17"/>
    </row>
    <row r="52" spans="2:16" x14ac:dyDescent="0.25">
      <c r="B52" s="16"/>
      <c r="C52" s="12"/>
      <c r="D52" s="50" t="s">
        <v>22</v>
      </c>
      <c r="E52" s="52"/>
      <c r="F52" s="44">
        <f>+E52/E57</f>
        <v>0</v>
      </c>
      <c r="G52" s="52"/>
      <c r="H52" s="44">
        <f>+G52/G57</f>
        <v>0</v>
      </c>
      <c r="I52" s="21"/>
      <c r="J52" s="50" t="s">
        <v>22</v>
      </c>
      <c r="K52" s="52"/>
      <c r="L52" s="44">
        <f>+K52/K57</f>
        <v>0</v>
      </c>
      <c r="M52" s="52"/>
      <c r="N52" s="44">
        <f>+M52/M57</f>
        <v>0</v>
      </c>
      <c r="O52" s="12"/>
      <c r="P52" s="17"/>
    </row>
    <row r="53" spans="2:16" x14ac:dyDescent="0.25">
      <c r="B53" s="16"/>
      <c r="C53" s="12"/>
      <c r="D53" s="50" t="s">
        <v>23</v>
      </c>
      <c r="E53" s="52"/>
      <c r="F53" s="44">
        <f>+E53/E57</f>
        <v>0</v>
      </c>
      <c r="G53" s="52"/>
      <c r="H53" s="44">
        <f>+G53/G57</f>
        <v>0</v>
      </c>
      <c r="I53" s="21"/>
      <c r="J53" s="50" t="s">
        <v>23</v>
      </c>
      <c r="K53" s="52"/>
      <c r="L53" s="44">
        <f>+K53/K57</f>
        <v>0</v>
      </c>
      <c r="M53" s="52"/>
      <c r="N53" s="44">
        <f>+M53/M57</f>
        <v>0</v>
      </c>
      <c r="O53" s="12"/>
      <c r="P53" s="17"/>
    </row>
    <row r="54" spans="2:16" x14ac:dyDescent="0.25">
      <c r="B54" s="16"/>
      <c r="C54" s="12"/>
      <c r="D54" s="50" t="s">
        <v>24</v>
      </c>
      <c r="E54" s="52">
        <v>1.1602699999999999E-3</v>
      </c>
      <c r="F54" s="44">
        <f>+E54/E57</f>
        <v>4.0026984190684942E-5</v>
      </c>
      <c r="G54" s="52">
        <v>2.6429999999999999E-5</v>
      </c>
      <c r="H54" s="44">
        <f>+G54/G57</f>
        <v>2.2327167059755746E-6</v>
      </c>
      <c r="I54" s="21"/>
      <c r="J54" s="50" t="s">
        <v>24</v>
      </c>
      <c r="K54" s="52">
        <v>3.4808E-3</v>
      </c>
      <c r="L54" s="44">
        <f>+K54/K57</f>
        <v>5.4242253449951151E-5</v>
      </c>
      <c r="M54" s="52">
        <v>7.928E-5</v>
      </c>
      <c r="N54" s="44">
        <f>+M54/M57</f>
        <v>2.9995202632820283E-6</v>
      </c>
      <c r="O54" s="12"/>
      <c r="P54" s="17"/>
    </row>
    <row r="55" spans="2:16" x14ac:dyDescent="0.25">
      <c r="B55" s="16"/>
      <c r="C55" s="12"/>
      <c r="D55" s="43" t="s">
        <v>25</v>
      </c>
      <c r="E55" s="52"/>
      <c r="F55" s="44">
        <f>+E55/E57</f>
        <v>0</v>
      </c>
      <c r="G55" s="52"/>
      <c r="H55" s="44">
        <f>+G55/G57</f>
        <v>0</v>
      </c>
      <c r="I55" s="21"/>
      <c r="J55" s="43" t="s">
        <v>25</v>
      </c>
      <c r="K55" s="52"/>
      <c r="L55" s="44">
        <f>+K55/K57</f>
        <v>0</v>
      </c>
      <c r="M55" s="52"/>
      <c r="N55" s="44">
        <f>+M55/M57</f>
        <v>0</v>
      </c>
      <c r="O55" s="12"/>
      <c r="P55" s="17"/>
    </row>
    <row r="56" spans="2:16" x14ac:dyDescent="0.25">
      <c r="B56" s="16"/>
      <c r="C56" s="12"/>
      <c r="D56" s="50" t="s">
        <v>26</v>
      </c>
      <c r="E56" s="52">
        <v>28.986034829999998</v>
      </c>
      <c r="F56" s="44">
        <f>+E56/E57</f>
        <v>0.9999599730158093</v>
      </c>
      <c r="G56" s="52">
        <v>11.83757031</v>
      </c>
      <c r="H56" s="44">
        <f>+G56/G57</f>
        <v>0.99999776728329404</v>
      </c>
      <c r="I56" s="21"/>
      <c r="J56" s="50" t="s">
        <v>26</v>
      </c>
      <c r="K56" s="52">
        <v>64.167894439999998</v>
      </c>
      <c r="L56" s="44">
        <f>+K56/K57</f>
        <v>0.99994575774654992</v>
      </c>
      <c r="M56" s="52">
        <v>26.430814010000002</v>
      </c>
      <c r="N56" s="44">
        <f>+M56/M57</f>
        <v>0.99999700047973672</v>
      </c>
      <c r="O56" s="12"/>
      <c r="P56" s="17"/>
    </row>
    <row r="57" spans="2:16" x14ac:dyDescent="0.25">
      <c r="B57" s="16"/>
      <c r="C57" s="12"/>
      <c r="D57" s="47" t="s">
        <v>1</v>
      </c>
      <c r="E57" s="53">
        <f>SUM(E51:E56)</f>
        <v>28.987195099999997</v>
      </c>
      <c r="F57" s="48">
        <f>SUM(F51:F56)</f>
        <v>1</v>
      </c>
      <c r="G57" s="53">
        <f>SUM(G51:G56)</f>
        <v>11.83759674</v>
      </c>
      <c r="H57" s="48">
        <f>SUM(H51:H56)</f>
        <v>1</v>
      </c>
      <c r="I57" s="21"/>
      <c r="J57" s="47" t="s">
        <v>1</v>
      </c>
      <c r="K57" s="53">
        <f>SUM(K51:K56)</f>
        <v>64.171375240000003</v>
      </c>
      <c r="L57" s="48">
        <f>SUM(L51:L56)</f>
        <v>0.99999999999999989</v>
      </c>
      <c r="M57" s="53">
        <f>SUM(M51:M56)</f>
        <v>26.430893290000004</v>
      </c>
      <c r="N57" s="48">
        <f>SUM(N51:N56)</f>
        <v>1</v>
      </c>
      <c r="O57" s="12"/>
      <c r="P57" s="17"/>
    </row>
    <row r="58" spans="2:16" x14ac:dyDescent="0.25">
      <c r="B58" s="16"/>
      <c r="C58" s="12"/>
      <c r="D58" s="135" t="s">
        <v>28</v>
      </c>
      <c r="E58" s="135"/>
      <c r="F58" s="135"/>
      <c r="G58" s="135"/>
      <c r="H58" s="135"/>
      <c r="I58" s="12"/>
      <c r="J58" s="135" t="s">
        <v>28</v>
      </c>
      <c r="K58" s="135"/>
      <c r="L58" s="135"/>
      <c r="M58" s="135"/>
      <c r="N58" s="135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mergeCells count="16">
    <mergeCell ref="J58:N58"/>
    <mergeCell ref="D58:H58"/>
    <mergeCell ref="C8:O9"/>
    <mergeCell ref="D44:H44"/>
    <mergeCell ref="J44:N44"/>
    <mergeCell ref="C23:O23"/>
    <mergeCell ref="G42:K42"/>
    <mergeCell ref="C28:O29"/>
    <mergeCell ref="B1:P2"/>
    <mergeCell ref="C11:C12"/>
    <mergeCell ref="D11:F11"/>
    <mergeCell ref="G11:I11"/>
    <mergeCell ref="J11:J12"/>
    <mergeCell ref="K11:K12"/>
    <mergeCell ref="L11:L12"/>
    <mergeCell ref="M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2017-06-19T14:36:36Z</dcterms:modified>
</cp:coreProperties>
</file>